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00_総セHP更新・アップ用データ\00_アップロード依頼\2023-02～03_指定研修ファイルアップロード（担当：企画）\r5_data\syo\"/>
    </mc:Choice>
  </mc:AlternateContent>
  <xr:revisionPtr revIDLastSave="0" documentId="13_ncr:1_{56F8665D-4690-41A3-B811-8A3FAEC78C01}" xr6:coauthVersionLast="36" xr6:coauthVersionMax="36" xr10:uidLastSave="{00000000-0000-0000-0000-000000000000}"/>
  <bookViews>
    <workbookView xWindow="0" yWindow="0" windowWidth="28800" windowHeight="12135" xr2:uid="{00000000-000D-0000-FFFF-FFFF00000000}"/>
  </bookViews>
  <sheets>
    <sheet name="セルフチェックのまとめ" sheetId="7" r:id="rId1"/>
    <sheet name="育成指標" sheetId="1" state="hidden" r:id="rId2"/>
    <sheet name="セルフチェック" sheetId="13" state="hidden" r:id="rId3"/>
    <sheet name="Graph Data" sheetId="12" state="hidden" r:id="rId4"/>
  </sheets>
  <definedNames>
    <definedName name="_xlnm.Print_Area" localSheetId="0">セルフチェックのまとめ!$A$1:$S$51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7" i="7" l="1"/>
  <c r="Q8" i="7" l="1"/>
  <c r="T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T11" i="7" l="1"/>
  <c r="C391" i="12" s="1"/>
  <c r="T14" i="7"/>
  <c r="C404" i="12" s="1"/>
  <c r="T17" i="7"/>
  <c r="C403" i="12" s="1"/>
  <c r="T20" i="7"/>
  <c r="C402" i="12" s="1"/>
  <c r="T23" i="7"/>
  <c r="C401" i="12" s="1"/>
  <c r="T26" i="7"/>
  <c r="C400" i="12" s="1"/>
  <c r="T29" i="7"/>
  <c r="T32" i="7"/>
  <c r="C398" i="12" s="1"/>
  <c r="T35" i="7"/>
  <c r="C397" i="12" s="1"/>
  <c r="T38" i="7"/>
  <c r="C396" i="12" s="1"/>
  <c r="T41" i="7"/>
  <c r="C395" i="12" s="1"/>
  <c r="T44" i="7"/>
  <c r="T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07" i="12" s="1"/>
  <c r="E399" i="12"/>
  <c r="E404" i="12"/>
  <c r="X390" i="12"/>
  <c r="X734"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37" i="12"/>
  <c r="P543" i="12"/>
  <c r="P534" i="12"/>
  <c r="P532" i="12"/>
  <c r="P546"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20"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48"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W8" i="7"/>
  <c r="W9" i="7"/>
  <c r="W10" i="7"/>
  <c r="W11" i="7"/>
  <c r="Q44" i="7"/>
  <c r="Q41" i="7"/>
  <c r="Q38" i="7"/>
  <c r="Q35" i="7"/>
  <c r="Q32" i="7"/>
  <c r="Q29" i="7"/>
  <c r="Q26" i="7"/>
  <c r="Q23" i="7"/>
  <c r="Q20" i="7"/>
  <c r="Q17" i="7"/>
  <c r="Q14" i="7"/>
  <c r="Q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W726" i="12" l="1"/>
  <c r="W724" i="12"/>
  <c r="W716" i="12"/>
  <c r="W721" i="12"/>
  <c r="W719" i="12"/>
  <c r="X752" i="12"/>
  <c r="X743" i="12"/>
  <c r="X755" i="12"/>
  <c r="X736" i="12"/>
  <c r="X745" i="12"/>
  <c r="X732" i="12"/>
  <c r="X739" i="12"/>
  <c r="X754" i="12"/>
  <c r="X738" i="12"/>
  <c r="X753" i="12"/>
  <c r="X737" i="12"/>
  <c r="X746" i="12"/>
  <c r="X730" i="12"/>
  <c r="X751" i="12"/>
  <c r="X735" i="12"/>
  <c r="X744" i="12"/>
  <c r="X749" i="12"/>
  <c r="X733" i="12"/>
  <c r="X742" i="12"/>
  <c r="X747" i="12"/>
  <c r="X731" i="12"/>
  <c r="X740" i="12"/>
  <c r="X741" i="12"/>
  <c r="X750" i="12"/>
  <c r="W722" i="12"/>
  <c r="W714" i="12"/>
  <c r="W717" i="12"/>
  <c r="W729" i="12"/>
  <c r="W712" i="12"/>
  <c r="W715" i="12"/>
  <c r="W727" i="12"/>
  <c r="W710" i="12"/>
  <c r="W713" i="12"/>
  <c r="W725" i="12"/>
  <c r="W708" i="12"/>
  <c r="W711" i="12"/>
  <c r="W723" i="12"/>
  <c r="W706" i="12"/>
  <c r="W709" i="12"/>
  <c r="W728" i="12"/>
  <c r="W718" i="12"/>
  <c r="W70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W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R10" i="7" l="1"/>
  <c r="R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R9" i="7"/>
  <c r="R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R49" i="7"/>
  <c r="R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R45" i="7"/>
  <c r="R37" i="7"/>
  <c r="R29" i="7"/>
  <c r="R21" i="7"/>
  <c r="R48" i="7"/>
  <c r="R40" i="7"/>
  <c r="R32" i="7"/>
  <c r="R24" i="7"/>
  <c r="R16" i="7"/>
  <c r="R43" i="7"/>
  <c r="R27" i="7"/>
  <c r="R19" i="7"/>
  <c r="R11" i="7"/>
  <c r="R30" i="7"/>
  <c r="R42" i="7"/>
  <c r="R22" i="7"/>
  <c r="R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R41" i="7"/>
  <c r="R33" i="7"/>
  <c r="R25" i="7"/>
  <c r="R17" i="7"/>
  <c r="R44" i="7"/>
  <c r="R36" i="7"/>
  <c r="R28" i="7"/>
  <c r="R20" i="7"/>
  <c r="R12" i="7"/>
  <c r="R47" i="7"/>
  <c r="R39" i="7"/>
  <c r="R31" i="7"/>
  <c r="R23" i="7"/>
  <c r="R15" i="7"/>
  <c r="R46" i="7"/>
  <c r="R14" i="7"/>
  <c r="R26" i="7"/>
  <c r="R38" i="7"/>
  <c r="R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<sst xmlns="http://schemas.openxmlformats.org/spreadsheetml/2006/main" count="467" uniqueCount="446">
  <si>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</si>
  <si>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</si>
  <si>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</si>
  <si>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</si>
  <si>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</si>
  <si>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</si>
  <si>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</si>
  <si>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</si>
  <si>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</si>
  <si>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</si>
  <si>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</si>
  <si>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</si>
  <si>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</si>
  <si>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</si>
  <si>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</si>
  <si>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</si>
  <si>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</si>
  <si>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</si>
  <si>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</si>
  <si>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</si>
  <si>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</si>
  <si>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</si>
  <si>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</si>
  <si>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</si>
  <si>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</si>
  <si>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</si>
  <si>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</si>
  <si>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</si>
  <si>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</si>
  <si>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</si>
  <si>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</si>
  <si>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</si>
  <si>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</si>
  <si>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</si>
  <si>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</si>
  <si>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</si>
  <si>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</si>
  <si>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</si>
  <si>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</si>
  <si>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</si>
  <si>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</si>
  <si>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</si>
  <si>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</si>
  <si>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</si>
  <si>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・教職員のＩＣＴ活用指導力を把握し、校内研修を計画的に行ったり、一人一人の実態にあった研修の内容や方法をアドバイスしたりして、教職員の指導力を高める。</t>
  </si>
  <si>
    <t>・長いスパンでの児童生徒の育ちを見通し、関係者をコーディネートして適切な支援を行うとともに、事例検討会等を通し、同僚をリードして共に専門性を高める。</t>
  </si>
  <si>
    <t>・ＰＢＬを推進するリーダーとして、自校・近隣校での実践の充実や教員の専門性の向上に寄与する。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</si>
  <si>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</si>
  <si>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</si>
  <si>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・共生社会の実現を目指すインクルーシブな教育の理念に基づき、多様性を認め共に成長する集団づくりに、同僚と協働して取り組む。</t>
  </si>
  <si>
    <t>・学習プランを開発したり、ポートフォリオ評価に用いるルーブリックを作成したりして、校内でのＰＢＬの推進を支援する。</t>
  </si>
  <si>
    <t>・関係機関との連携を強化するとともに、教職員一人一人の役割を明確にした校内指導体制を構築し、その推進にあたる。（次・管）</t>
  </si>
  <si>
    <t>・集団生活を送る上でのルールづくり、人間関係づくりを通して、児童生徒の社会的スキルを高める。
・自発的・自治的な活動を重視し、児童生徒の集団への所属感や連帯感、問題解決力を高める。</t>
  </si>
  <si>
    <t>・児童生徒が所属する校内の様々な集団の状況を把握し、学校全体で改善・向上に取り組む。（次・管）</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</si>
  <si>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</si>
  <si>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</si>
  <si>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</si>
  <si>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</si>
  <si>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</si>
  <si>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</si>
  <si>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</si>
  <si>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</si>
  <si>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</si>
  <si>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</si>
  <si>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</si>
  <si>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</si>
  <si>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</si>
  <si>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</si>
  <si>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</si>
  <si>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</si>
  <si>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</si>
  <si>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</si>
  <si>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</si>
  <si>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</si>
  <si>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</si>
  <si>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</si>
  <si>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</si>
  <si>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</si>
  <si>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</si>
  <si>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</si>
  <si>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</si>
  <si>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</si>
  <si>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</si>
  <si>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</si>
  <si>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</si>
  <si>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</si>
  <si>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</si>
  <si>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</si>
  <si>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</si>
  <si>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</si>
  <si>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</si>
  <si>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</si>
  <si>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</si>
  <si>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</si>
  <si>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</si>
  <si>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</si>
  <si>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</si>
  <si>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</si>
  <si>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</si>
  <si>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</si>
  <si>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</si>
  <si>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</si>
  <si>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</si>
  <si>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</si>
  <si>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</si>
  <si>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</si>
  <si>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</si>
  <si>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</si>
  <si>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</si>
  <si>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</si>
  <si>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</si>
  <si>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</si>
  <si>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</si>
  <si>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</si>
  <si>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</si>
  <si>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</si>
  <si>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</si>
  <si>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</si>
  <si>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</si>
  <si>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</si>
  <si>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</si>
  <si>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</si>
  <si>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</si>
  <si>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</si>
  <si>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</si>
  <si>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</si>
  <si>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</si>
  <si>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</si>
  <si>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</si>
  <si>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</si>
  <si>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</si>
  <si>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</si>
  <si>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</si>
  <si>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</si>
  <si>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</si>
  <si>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</si>
  <si>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</si>
  <si>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</si>
  <si>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</si>
  <si>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</si>
  <si>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</si>
  <si>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</si>
  <si>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</si>
  <si>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</si>
  <si>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</si>
  <si>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</si>
  <si>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</si>
  <si>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</si>
  <si>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</si>
  <si>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</si>
  <si>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</si>
  <si>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</si>
  <si>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</si>
  <si>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</si>
  <si>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</si>
  <si>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</si>
  <si>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</si>
  <si>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</si>
  <si>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</si>
  <si>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</si>
  <si>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</si>
  <si>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</si>
  <si>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</si>
  <si>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</si>
  <si>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</si>
  <si>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</si>
  <si>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</si>
  <si>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</si>
  <si>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</si>
  <si>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</si>
  <si>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</si>
  <si>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</si>
  <si>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</si>
  <si>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</si>
  <si>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</si>
  <si>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</si>
  <si>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</si>
  <si>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</si>
  <si>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</si>
  <si>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</si>
  <si>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</si>
  <si>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</si>
  <si>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</si>
  <si>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</si>
  <si>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</si>
  <si>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</si>
  <si>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</si>
  <si>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</si>
  <si>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</si>
  <si>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⑭＜現代的な諸課題への対応＞ＰＢＬ</t>
  </si>
  <si>
    <t>ＰＢＬの手法を計画的に位置付けた教育課程を編成・実施したり、評価・省察を加えて適切に改善したりしている。</t>
  </si>
  <si>
    <t>年間の指導計画や、実施状況及び学習効果について不断に点検・見直しを行い、校内における学びの充実につなげている。</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</si>
  <si>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</si>
  <si>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</si>
  <si>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</si>
  <si>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</si>
  <si>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</si>
  <si>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</si>
  <si>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</si>
  <si>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</si>
  <si>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</si>
  <si>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</si>
  <si>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</si>
  <si>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</si>
  <si>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</si>
  <si>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</si>
  <si>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</si>
  <si>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</si>
  <si>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</si>
  <si>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</si>
  <si>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</si>
  <si>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</si>
  <si>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</si>
  <si>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</si>
  <si>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</si>
  <si>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</si>
  <si>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</si>
  <si>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</si>
  <si>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</si>
  <si>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</si>
  <si>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</si>
  <si>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</si>
  <si>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</si>
  <si>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</si>
  <si>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</si>
  <si>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</si>
  <si>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</si>
  <si>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</si>
  <si>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</si>
  <si>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</si>
  <si>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</si>
  <si>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</si>
  <si>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</si>
  <si>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</si>
  <si>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</si>
  <si>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</si>
  <si>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</si>
  <si>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</si>
  <si>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</si>
  <si>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</si>
  <si>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</si>
  <si>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</si>
  <si>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</si>
  <si>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</si>
  <si>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</si>
  <si>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</si>
  <si>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</si>
  <si>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</si>
  <si>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</si>
  <si>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</si>
  <si>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</si>
  <si>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</si>
  <si>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</si>
  <si>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</si>
  <si>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</si>
  <si>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</si>
  <si>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</si>
  <si>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</si>
  <si>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</si>
  <si>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</si>
  <si>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</si>
  <si>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</si>
  <si>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</si>
  <si>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</si>
  <si>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</si>
  <si>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</si>
  <si>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</si>
  <si>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</si>
  <si>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</si>
  <si>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</si>
  <si>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</si>
  <si>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</si>
  <si>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</si>
  <si>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</si>
  <si>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</si>
  <si>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</si>
  <si>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</si>
  <si>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</si>
  <si>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</si>
  <si>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</si>
  <si>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</si>
  <si>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</si>
  <si>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</si>
  <si>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</si>
  <si>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</si>
  <si>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</si>
  <si>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</si>
  <si>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</si>
  <si>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</si>
  <si>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</si>
  <si>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</si>
  <si>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</si>
  <si>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</si>
  <si>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</si>
  <si>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</si>
  <si>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</si>
  <si>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</si>
  <si>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</si>
  <si>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</si>
  <si>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</si>
  <si>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</si>
  <si>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</si>
  <si>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</si>
  <si>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</si>
  <si>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</si>
  <si>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</si>
  <si>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</si>
  <si>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</si>
  <si>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</si>
  <si>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</si>
  <si>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</si>
  <si>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</si>
  <si>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</si>
  <si>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</si>
  <si>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</si>
  <si>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</si>
  <si>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</si>
  <si>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</si>
  <si>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</si>
  <si>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</si>
  <si>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</si>
  <si>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</si>
  <si>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</si>
  <si>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</si>
  <si>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</si>
  <si>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</si>
  <si>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</si>
  <si>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</si>
  <si>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</si>
  <si>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</si>
  <si>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</si>
  <si>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</si>
  <si>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</si>
  <si>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</si>
  <si>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</si>
  <si>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</si>
  <si>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ＰＢＬの有効な事例について、近隣校との情報交換を行い、児童生徒の学びを深める効果的な実践の共有に努めている。</t>
    <rPh sb="27" eb="29">
      <t>ジドウ</t>
    </rPh>
    <rPh sb="32" eb="33">
      <t>マナ</t>
    </rPh>
    <rPh sb="35" eb="36">
      <t>フカ</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</si>
  <si>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</si>
  <si>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児童生徒が、実社会や実生活との関わりを重視した課題を設定し、つながりを意識した探究活動を行っている。</t>
    <rPh sb="0" eb="2">
      <t>ジドウ</t>
    </rPh>
    <rPh sb="2" eb="4">
      <t>セイト</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</si>
  <si>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</si>
  <si>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</si>
  <si>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</si>
  <si>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</si>
  <si>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</si>
  <si>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</si>
  <si>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</si>
  <si>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</si>
  <si>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</si>
  <si>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</si>
  <si>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t>Ⅳ 次世代育成期相当
/管理職期相当
（経験20年程度以上）</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</si>
  <si>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</si>
  <si>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</si>
  <si>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</si>
  <si>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</si>
  <si>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</si>
  <si>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</si>
  <si>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・自らの専門性や経験を生かして、学校全体の教材研究の質を高める。（次・管）</t>
    <rPh sb="35" eb="36">
      <t>カン</t>
    </rPh>
    <phoneticPr fontId="5"/>
  </si>
  <si>
    <t>・自らの専門性や経験を生かして、学校全体の指導方法の質を高める。（次・管）</t>
    <rPh sb="35" eb="36">
      <t>カン</t>
    </rPh>
    <phoneticPr fontId="5"/>
  </si>
  <si>
    <t>・自らの専門性や経験を生かして、学校全体の学習評価の質を高める。（次・管）</t>
    <rPh sb="35" eb="36">
      <t>カン</t>
    </rPh>
    <phoneticPr fontId="5"/>
  </si>
  <si>
    <t>・学校の情報化を進めるためのロードマップを策定し、実現を目指す。（管）
・保護者や地域、関係機関と連携し、情報モラルの指導を体系的に推進する。（次・管）</t>
    <rPh sb="74" eb="75">
      <t>カン</t>
    </rPh>
    <phoneticPr fontId="5"/>
  </si>
  <si>
    <t>・地域の支援者との連携等を強化し、課題解決に向けた体制を構築するとともに、インクルーシブな教育の取組等の情報を地域へ発信する。（次・管）</t>
    <rPh sb="1" eb="3">
      <t>チイキ</t>
    </rPh>
    <rPh sb="4" eb="7">
      <t>シエンシャ</t>
    </rPh>
    <rPh sb="9" eb="11">
      <t>レンケイ</t>
    </rPh>
    <rPh sb="11" eb="12">
      <t>トウ</t>
    </rPh>
    <rPh sb="13" eb="15">
      <t>キョウカ</t>
    </rPh>
    <rPh sb="17" eb="19">
      <t>カダイ</t>
    </rPh>
    <rPh sb="19" eb="21">
      <t>カイケツ</t>
    </rPh>
    <rPh sb="22" eb="23">
      <t>ム</t>
    </rPh>
    <rPh sb="25" eb="27">
      <t>タイセイ</t>
    </rPh>
    <rPh sb="28" eb="30">
      <t>コウチク</t>
    </rPh>
    <rPh sb="48" eb="50">
      <t>トリクミ</t>
    </rPh>
    <rPh sb="50" eb="51">
      <t>トウ</t>
    </rPh>
    <rPh sb="52" eb="54">
      <t>ジョウホウ</t>
    </rPh>
    <rPh sb="55" eb="57">
      <t>チイキ</t>
    </rPh>
    <rPh sb="58" eb="60">
      <t>ハッシン</t>
    </rPh>
    <phoneticPr fontId="5"/>
  </si>
  <si>
    <t>・ＰＢＬを中核に位置付けた教育課程を編成したり、人的・物的資源を組み合わせて支援体制を構築したりする。（次・管）</t>
    <rPh sb="54" eb="55">
      <t>カン</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</si>
  <si>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</si>
  <si>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</si>
  <si>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</si>
  <si>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</si>
  <si>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</si>
  <si>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</si>
  <si>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</si>
  <si>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</si>
  <si>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</si>
  <si>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</si>
  <si>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・ＩＣＴを活用した実践事例を蓄積し、校内で共有する仕組みをつくったり、同僚の相談にのったりして、ＩＣＴ活用を校内に広げる取組を行う。</t>
    <phoneticPr fontId="5"/>
  </si>
  <si>
    <t>Ⅰ 基礎形成期相当
（経験１年から５年程度）</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</si>
  <si>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</si>
  <si>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</si>
  <si>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</si>
  <si>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</si>
  <si>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</si>
  <si>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</si>
  <si>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</si>
  <si>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</si>
  <si>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</si>
  <si>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</si>
  <si>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</si>
  <si>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</si>
  <si>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</si>
  <si>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</si>
  <si>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</si>
  <si>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</si>
  <si>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</si>
  <si>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</si>
  <si>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</si>
  <si>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</si>
  <si>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</si>
  <si>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</si>
  <si>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</si>
  <si>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</si>
  <si>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</si>
  <si>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</si>
  <si>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</si>
  <si>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</si>
  <si>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</si>
  <si>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</si>
  <si>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</si>
  <si>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</si>
  <si>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</si>
  <si>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</si>
  <si>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</si>
  <si>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</si>
  <si>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</si>
  <si>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</si>
  <si>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地区のＰＢＬ推進リーダーとして、合同研修会等を計画的に企画・実施し、教員の資質向上に取り組んでいる。</t>
    <phoneticPr fontId="5"/>
  </si>
  <si>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</si>
  <si>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</si>
  <si>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</si>
  <si>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</si>
  <si>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</si>
  <si>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</si>
  <si>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</si>
  <si>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</si>
  <si>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</si>
  <si>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</si>
  <si>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</si>
  <si>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</si>
  <si>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</si>
  <si>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</si>
  <si>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</si>
  <si>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</si>
  <si>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</si>
  <si>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</si>
  <si>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</si>
  <si>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</si>
  <si>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</si>
  <si>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Ⅰ 基礎形成期相当
（経験１年から５年程度）</t>
  </si>
  <si>
    <t>初任者研修</t>
  </si>
  <si>
    <t>探究の学び</t>
    <rPh sb="0" eb="2">
      <t>タンキュウ</t>
    </rPh>
    <rPh sb="3" eb="4">
      <t>マナ</t>
    </rPh>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</si>
  <si>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</si>
  <si>
    <t>・チームの一員としての自己の役割を自覚し、任せられた職務に対して誠実に取り組む。
・チームの目標を理解し、同僚と協力して目標実現に向けて努力する。</t>
  </si>
  <si>
    <t>・教科等の特質に応じた「見方・考え方」を活用して、「知識・技能」を確実に身に付ける授業を構想する。
・「習得−活用−探究」の学びの過程を通して、児童生徒が「思考力・表現力・判断力等」を高めていく単元を構想する。</t>
  </si>
  <si>
    <t>・「授業がもっとよくなる３観点」や「信州Basic」を踏まえた授業を確実に行う。
・「主体的・対話的で深い学び」の視点から、授業改善に取り組み、児童生徒の個性に応じた質の高い学びを引き出す。</t>
    <rPh sb="43" eb="46">
      <t>シュタイテキ</t>
    </rPh>
    <rPh sb="47" eb="50">
      <t>タイワテキ</t>
    </rPh>
    <rPh sb="51" eb="52">
      <t>フカ</t>
    </rPh>
    <rPh sb="53" eb="54">
      <t>マナ</t>
    </rPh>
    <phoneticPr fontId="4"/>
  </si>
  <si>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</si>
  <si>
    <t>・児童生徒の内面を共感的に理解し、信頼関係を構築する。
・保護者や同僚と連携し、児童生徒を取り巻く環境や抱えている課題を的確に把握し、指導に生かす。</t>
    <rPh sb="57" eb="59">
      <t>カダイ</t>
    </rPh>
    <phoneticPr fontId="4"/>
  </si>
  <si>
    <t>・学習目標の達成や校務の効率化に向け、ICT端末やクラウド等を効果的に活用する。
・児童生徒の発達段階に応じ、具体例に基づいた情報モラルの指導を行う。</t>
    <rPh sb="22" eb="24">
      <t>タンマツ</t>
    </rPh>
    <rPh sb="29" eb="30">
      <t>トウ</t>
    </rPh>
    <phoneticPr fontId="4"/>
  </si>
  <si>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rPh sb="1" eb="3">
      <t>タンキュウ</t>
    </rPh>
    <rPh sb="4" eb="6">
      <t>カテイ</t>
    </rPh>
    <rPh sb="7" eb="8">
      <t>ウ</t>
    </rPh>
    <rPh sb="9" eb="10">
      <t>ダ</t>
    </rPh>
    <rPh sb="11" eb="13">
      <t>シュホウ</t>
    </rPh>
    <rPh sb="14" eb="15">
      <t>ミ</t>
    </rPh>
    <rPh sb="16" eb="17">
      <t>ツ</t>
    </rPh>
    <rPh sb="31" eb="33">
      <t>タンキュウ</t>
    </rPh>
    <rPh sb="72" eb="74">
      <t>ショウチュウ</t>
    </rPh>
    <rPh sb="76" eb="79">
      <t>ソウゴウテキ</t>
    </rPh>
    <rPh sb="80" eb="82">
      <t>タンキュウ</t>
    </rPh>
    <rPh sb="83" eb="85">
      <t>ジカン</t>
    </rPh>
    <rPh sb="86" eb="87">
      <t>コウ</t>
    </rPh>
    <phoneticPr fontId="4"/>
  </si>
  <si>
    <t>・認知などの特性や発達障がい、合理的配慮等に関する基本的な知識や考え方を身に付け、児童生徒の実態や教育的ニーズを踏まえ一人一人に応じた支援を行う。
・授業のユニバーサルデザイン化に取り組む。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</si>
</sst>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sz val="7.5"/>
      <color theme="1"/>
      <name val="ＭＳ Ｐ明朝"/>
      <family val="1"/>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6"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13"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textRotation="255"/>
    </xf>
    <xf numFmtId="0" fontId="8" fillId="0" borderId="0" xfId="0" applyFont="1" applyAlignment="1">
      <alignment horizontal="center" vertical="center" textRotation="255"/>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lignment vertical="center"/>
    </xf>
    <xf numFmtId="0" fontId="9" fillId="4" borderId="1" xfId="0" applyFont="1" applyFill="1" applyBorder="1" applyAlignment="1">
      <alignment horizontal="center" vertical="center"/>
    </xf>
    <xf numFmtId="0" fontId="20" fillId="0" borderId="11"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2" xfId="0" applyFont="1" applyBorder="1" applyAlignment="1">
      <alignment horizontal="left" vertical="center" shrinkToFit="1"/>
    </xf>
    <xf numFmtId="0" fontId="24" fillId="0" borderId="0" xfId="0" applyFont="1">
      <alignment vertical="center"/>
    </xf>
    <xf numFmtId="0" fontId="25" fillId="0" borderId="0" xfId="0" applyFont="1">
      <alignment vertical="center"/>
    </xf>
    <xf numFmtId="0" fontId="19" fillId="0" borderId="0" xfId="0" applyFont="1" applyAlignment="1">
      <alignment horizontal="right" vertical="center"/>
    </xf>
    <xf numFmtId="0" fontId="9"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33" fillId="0" borderId="1" xfId="0" applyFont="1" applyBorder="1" applyAlignment="1" applyProtection="1">
      <alignment horizontal="left" vertical="center" indent="2"/>
      <protection locked="0"/>
    </xf>
    <xf numFmtId="0" fontId="23" fillId="2" borderId="1"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center" vertical="center" textRotation="255"/>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7" xfId="0" applyFont="1" applyBorder="1" applyAlignment="1">
      <alignment horizontal="center" vertical="top" textRotation="255" wrapText="1"/>
    </xf>
    <xf numFmtId="0" fontId="7" fillId="0" borderId="14"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0" xfId="0" applyFont="1" applyBorder="1" applyAlignment="1">
      <alignment horizontal="center" vertical="top" textRotation="255" wrapText="1"/>
    </xf>
    <xf numFmtId="0" fontId="7" fillId="0" borderId="5"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39" fillId="0" borderId="2"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textRotation="255"/>
    </xf>
    <xf numFmtId="0" fontId="40" fillId="0" borderId="1" xfId="0" applyFont="1" applyBorder="1" applyAlignment="1">
      <alignment horizontal="left" vertical="center" wrapText="1" shrinkToFi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35607</xdr:colOff>
      <xdr:row>12</xdr:row>
      <xdr:rowOff>53412</xdr:rowOff>
    </xdr:from>
    <xdr:to>
      <xdr:col>7</xdr:col>
      <xdr:colOff>489603</xdr:colOff>
      <xdr:row>33</xdr:row>
      <xdr:rowOff>204743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607" y="3017734"/>
          <a:ext cx="3324849" cy="45444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75981</xdr:colOff>
      <xdr:row>14</xdr:row>
      <xdr:rowOff>122903</xdr:rowOff>
    </xdr:from>
    <xdr:to>
      <xdr:col>7</xdr:col>
      <xdr:colOff>368708</xdr:colOff>
      <xdr:row>30</xdr:row>
      <xdr:rowOff>69132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1</xdr:col>
      <xdr:colOff>196990</xdr:colOff>
      <xdr:row>15</xdr:row>
      <xdr:rowOff>191390</xdr:rowOff>
    </xdr:from>
    <xdr:to>
      <xdr:col>7</xdr:col>
      <xdr:colOff>257174</xdr:colOff>
      <xdr:row>29</xdr:row>
      <xdr:rowOff>146881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36561</xdr:colOff>
      <xdr:row>12</xdr:row>
      <xdr:rowOff>55506</xdr:rowOff>
    </xdr:from>
    <xdr:to>
      <xdr:col>8</xdr:col>
      <xdr:colOff>1307</xdr:colOff>
      <xdr:row>33</xdr:row>
      <xdr:rowOff>203199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36561</xdr:colOff>
      <xdr:row>12</xdr:row>
      <xdr:rowOff>55506</xdr:rowOff>
    </xdr:from>
    <xdr:to>
      <xdr:col>8</xdr:col>
      <xdr:colOff>1307</xdr:colOff>
      <xdr:row>33</xdr:row>
      <xdr:rowOff>203199</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7440</xdr:colOff>
      <xdr:row>12</xdr:row>
      <xdr:rowOff>55506</xdr:rowOff>
    </xdr:from>
    <xdr:to>
      <xdr:col>8</xdr:col>
      <xdr:colOff>27727</xdr:colOff>
      <xdr:row>33</xdr:row>
      <xdr:rowOff>203199</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300789</xdr:colOff>
      <xdr:row>32</xdr:row>
      <xdr:rowOff>20052</xdr:rowOff>
    </xdr:from>
    <xdr:to>
      <xdr:col>5</xdr:col>
      <xdr:colOff>401053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381004</xdr:colOff>
      <xdr:row>31</xdr:row>
      <xdr:rowOff>170447</xdr:rowOff>
    </xdr:from>
    <xdr:to>
      <xdr:col>7</xdr:col>
      <xdr:colOff>452437</xdr:colOff>
      <xdr:row>33</xdr:row>
      <xdr:rowOff>70184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1</xdr:col>
      <xdr:colOff>192036</xdr:colOff>
      <xdr:row>15</xdr:row>
      <xdr:rowOff>204848</xdr:rowOff>
    </xdr:from>
    <xdr:to>
      <xdr:col>7</xdr:col>
      <xdr:colOff>268291</xdr:colOff>
      <xdr:row>29</xdr:row>
      <xdr:rowOff>138266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12</xdr:col>
      <xdr:colOff>168992</xdr:colOff>
      <xdr:row>7</xdr:row>
      <xdr:rowOff>15363</xdr:rowOff>
    </xdr:from>
    <xdr:to>
      <xdr:col>12</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18</xdr:row>
      <xdr:rowOff>190500</xdr:rowOff>
    </xdr:from>
    <xdr:to>
      <xdr:col>7</xdr:col>
      <xdr:colOff>298455</xdr:colOff>
      <xdr:row>20</xdr:row>
      <xdr:rowOff>141093</xdr:rowOff>
    </xdr:to>
    <xdr:grpSp>
      <xdr:nvGrpSpPr>
        <xdr:cNvPr id="14" name="グループ化 13">
          <a:extLst>
            <a:ext uri="{FF2B5EF4-FFF2-40B4-BE49-F238E27FC236}">
              <a16:creationId xmlns:a16="http://schemas.microsoft.com/office/drawing/2014/main" id="{BB26F1E6-B667-4C09-BC8A-8A44667F6424}"/>
            </a:ext>
          </a:extLst>
        </xdr:cNvPr>
        <xdr:cNvGrpSpPr/>
      </xdr:nvGrpSpPr>
      <xdr:grpSpPr>
        <a:xfrm>
          <a:off x="2943225" y="4410075"/>
          <a:ext cx="222255" cy="369693"/>
          <a:chOff x="2924611" y="4401350"/>
          <a:chExt cx="222255" cy="372311"/>
        </a:xfrm>
      </xdr:grpSpPr>
      <xdr:sp macro="" textlink="">
        <xdr:nvSpPr>
          <xdr:cNvPr id="15" name="正方形/長方形 14">
            <a:extLst>
              <a:ext uri="{FF2B5EF4-FFF2-40B4-BE49-F238E27FC236}">
                <a16:creationId xmlns:a16="http://schemas.microsoft.com/office/drawing/2014/main" id="{03609151-B29E-43B7-A213-E066D136D971}"/>
              </a:ext>
            </a:extLst>
          </xdr:cNvPr>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7CCCC511-C160-44B5-91F6-9985BB62A1DA}"/>
              </a:ext>
            </a:extLst>
          </xdr:cNvPr>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6336CAF7-F956-4A4E-8646-A76949AA1391}"/>
              </a:ext>
            </a:extLst>
          </xdr:cNvPr>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466724</xdr:colOff>
      <xdr:row>18</xdr:row>
      <xdr:rowOff>104773</xdr:rowOff>
    </xdr:from>
    <xdr:to>
      <xdr:col>7</xdr:col>
      <xdr:colOff>212698</xdr:colOff>
      <xdr:row>22</xdr:row>
      <xdr:rowOff>112887</xdr:rowOff>
    </xdr:to>
    <xdr:sp macro="" textlink="">
      <xdr:nvSpPr>
        <xdr:cNvPr id="13" name="テキスト ボックス 12">
          <a:extLst>
            <a:ext uri="{FF2B5EF4-FFF2-40B4-BE49-F238E27FC236}">
              <a16:creationId xmlns:a16="http://schemas.microsoft.com/office/drawing/2014/main" id="{0615643C-CBA1-46BD-9B92-21BCDC53E96C}"/>
            </a:ext>
          </a:extLst>
        </xdr:cNvPr>
        <xdr:cNvSpPr txBox="1"/>
      </xdr:nvSpPr>
      <xdr:spPr>
        <a:xfrm rot="4263703">
          <a:off x="2535929" y="4626868"/>
          <a:ext cx="846314" cy="24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B1:AB84"/>
  <sheetViews>
    <sheetView tabSelected="1" view="pageBreakPreview" zoomScaleNormal="100" zoomScaleSheetLayoutView="100" workbookViewId="0">
      <selection activeCell="D7" sqref="D7:H8"/>
    </sheetView>
  </sheetViews>
  <sheetFormatPr defaultRowHeight="13.5" x14ac:dyDescent="0.15"/>
  <cols>
    <col min="1" max="1" width="0.5" customWidth="1"/>
    <col min="2" max="4" width="5.875" customWidth="1"/>
    <col min="5" max="8" width="6.5" customWidth="1"/>
    <col min="9" max="9" width="0.5" customWidth="1"/>
    <col min="10" max="10" width="1.375" style="26" customWidth="1"/>
    <col min="11" max="11" width="2" style="26" customWidth="1"/>
    <col min="12" max="12" width="4.5" customWidth="1"/>
    <col min="13" max="13" width="3.125" style="16" customWidth="1"/>
    <col min="14" max="14" width="2.625" style="16" customWidth="1"/>
    <col min="15" max="15" width="2.375" customWidth="1"/>
    <col min="16" max="16" width="16" style="16" customWidth="1"/>
    <col min="17" max="17" width="37.5" customWidth="1"/>
    <col min="18" max="18" width="89" customWidth="1"/>
    <col min="19" max="20" width="4.5" customWidth="1"/>
    <col min="21" max="21" width="0.5" customWidth="1"/>
  </cols>
  <sheetData>
    <row r="1" spans="2:28" ht="5.25" customHeight="1" x14ac:dyDescent="0.15"/>
    <row r="2" spans="2:28" ht="35.25" customHeight="1" x14ac:dyDescent="0.15">
      <c r="B2" s="158" t="s">
        <v>433</v>
      </c>
      <c r="C2" s="158"/>
      <c r="D2" s="158"/>
      <c r="E2" s="158"/>
      <c r="F2" s="158"/>
      <c r="G2" s="158"/>
      <c r="H2" s="158"/>
      <c r="J2" s="155" t="s">
        <v>435</v>
      </c>
      <c r="K2" s="156"/>
      <c r="L2" s="156"/>
      <c r="M2" s="156"/>
      <c r="N2" s="156"/>
      <c r="O2" s="156"/>
      <c r="P2" s="156"/>
      <c r="Q2" s="157"/>
      <c r="R2" s="153" t="s">
        <v>429</v>
      </c>
      <c r="S2" s="154"/>
      <c r="T2" s="33"/>
    </row>
    <row r="3" spans="2:28" ht="6" customHeight="1" x14ac:dyDescent="0.15">
      <c r="B3" s="158"/>
      <c r="C3" s="158"/>
      <c r="D3" s="158"/>
      <c r="E3" s="158"/>
      <c r="F3" s="158"/>
      <c r="G3" s="158"/>
      <c r="H3" s="158"/>
      <c r="J3" s="13"/>
      <c r="K3" s="13"/>
      <c r="L3" s="12"/>
      <c r="M3" s="17"/>
      <c r="N3" s="17"/>
      <c r="O3" s="12"/>
      <c r="P3" s="17"/>
      <c r="Q3" s="12"/>
      <c r="R3" s="12"/>
      <c r="S3" s="12"/>
      <c r="T3" s="12"/>
    </row>
    <row r="4" spans="2:28" ht="22.5" customHeight="1" x14ac:dyDescent="0.15">
      <c r="B4" s="159"/>
      <c r="C4" s="159"/>
      <c r="D4" s="159"/>
      <c r="E4" s="159"/>
      <c r="F4" s="159"/>
      <c r="G4" s="159"/>
      <c r="H4" s="159"/>
      <c r="J4" s="70" t="s">
        <v>205</v>
      </c>
      <c r="K4" s="71"/>
      <c r="L4" s="71"/>
      <c r="M4" s="72"/>
      <c r="N4" s="110" t="s">
        <v>207</v>
      </c>
      <c r="O4" s="71"/>
      <c r="P4" s="71"/>
      <c r="Q4" s="72"/>
      <c r="R4" s="71" t="s">
        <v>204</v>
      </c>
      <c r="S4" s="72"/>
      <c r="T4" s="34"/>
    </row>
    <row r="5" spans="2:28" ht="30" customHeight="1" x14ac:dyDescent="0.15">
      <c r="B5" s="55" t="s">
        <v>162</v>
      </c>
      <c r="C5" s="56"/>
      <c r="D5" s="57"/>
      <c r="E5" s="61" t="s">
        <v>434</v>
      </c>
      <c r="F5" s="62"/>
      <c r="G5" s="62"/>
      <c r="H5" s="63"/>
      <c r="J5" s="111" t="s">
        <v>202</v>
      </c>
      <c r="K5" s="112"/>
      <c r="L5" s="112"/>
      <c r="M5" s="112"/>
      <c r="N5" s="112"/>
      <c r="O5" s="112"/>
      <c r="P5" s="112"/>
      <c r="Q5" s="113"/>
      <c r="R5" s="150"/>
      <c r="S5" s="151"/>
      <c r="T5" s="35"/>
    </row>
    <row r="6" spans="2:28" ht="30" customHeight="1" x14ac:dyDescent="0.15">
      <c r="B6" s="58"/>
      <c r="C6" s="59"/>
      <c r="D6" s="60"/>
      <c r="E6" s="64"/>
      <c r="F6" s="65"/>
      <c r="G6" s="65"/>
      <c r="H6" s="66"/>
      <c r="J6" s="114" t="s">
        <v>203</v>
      </c>
      <c r="K6" s="115"/>
      <c r="L6" s="115"/>
      <c r="M6" s="115"/>
      <c r="N6" s="115"/>
      <c r="O6" s="115"/>
      <c r="P6" s="115"/>
      <c r="Q6" s="116"/>
      <c r="R6" s="150"/>
      <c r="S6" s="151"/>
      <c r="T6" s="36"/>
    </row>
    <row r="7" spans="2:28" ht="21.75" customHeight="1" x14ac:dyDescent="0.15">
      <c r="B7" s="54" t="s">
        <v>159</v>
      </c>
      <c r="C7" s="54"/>
      <c r="D7" s="53"/>
      <c r="E7" s="53"/>
      <c r="F7" s="53"/>
      <c r="G7" s="53"/>
      <c r="H7" s="53"/>
      <c r="J7" s="70" t="s">
        <v>56</v>
      </c>
      <c r="K7" s="71"/>
      <c r="L7" s="71"/>
      <c r="M7" s="72"/>
      <c r="N7" s="70" t="s">
        <v>62</v>
      </c>
      <c r="O7" s="71"/>
      <c r="P7" s="72"/>
      <c r="Q7" s="27" t="s">
        <v>63</v>
      </c>
      <c r="R7" s="27" t="s">
        <v>64</v>
      </c>
      <c r="S7" s="27" t="s">
        <v>65</v>
      </c>
      <c r="T7" s="27" t="s">
        <v>210</v>
      </c>
    </row>
    <row r="8" spans="2:28" ht="16.5" customHeight="1" x14ac:dyDescent="0.15">
      <c r="B8" s="54"/>
      <c r="C8" s="54"/>
      <c r="D8" s="53"/>
      <c r="E8" s="53"/>
      <c r="F8" s="53"/>
      <c r="G8" s="53"/>
      <c r="H8" s="53"/>
      <c r="J8" s="123" t="s">
        <v>61</v>
      </c>
      <c r="K8" s="124"/>
      <c r="L8" s="117" t="s">
        <v>206</v>
      </c>
      <c r="M8" s="118"/>
      <c r="N8" s="104" t="s">
        <v>230</v>
      </c>
      <c r="O8" s="73" t="s">
        <v>345</v>
      </c>
      <c r="P8" s="74"/>
      <c r="Q8" s="152" t="str">
        <f>VLOOKUP($E$5,育成指標!$B$5:$P$8,2,FALSE)</f>
        <v>・地域の活動や行事に積極的に参加したり、地域の方と交流したりして、地域理解に努める。</v>
      </c>
      <c r="R8" s="28" t="str">
        <f>VLOOKUP($W$13,セルフチェック!$A$1:$O$13,V8,FALSE)</f>
        <v>地域の行事や活動等に参加したり、地域の方と語り合ったりして、地域の特色や実情をつかもうとしている。</v>
      </c>
      <c r="S8" s="38"/>
      <c r="T8" s="163" t="e">
        <f>ROUND(AVERAGE($S8:$S10),1)</f>
        <v>#DIV/0!</v>
      </c>
      <c r="V8">
        <v>2</v>
      </c>
      <c r="W8" t="str">
        <f>育成指標!B5</f>
        <v>Ⅳ 次世代育成期相当
/管理職期相当
（経験20年程度以上）</v>
      </c>
      <c r="AB8">
        <v>12</v>
      </c>
    </row>
    <row r="9" spans="2:28" ht="16.5" customHeight="1" x14ac:dyDescent="0.15">
      <c r="B9" s="54" t="s">
        <v>160</v>
      </c>
      <c r="C9" s="54"/>
      <c r="D9" s="53"/>
      <c r="E9" s="53"/>
      <c r="F9" s="53"/>
      <c r="G9" s="53"/>
      <c r="H9" s="53"/>
      <c r="J9" s="125"/>
      <c r="K9" s="126"/>
      <c r="L9" s="119"/>
      <c r="M9" s="120"/>
      <c r="N9" s="105"/>
      <c r="O9" s="75"/>
      <c r="P9" s="76"/>
      <c r="Q9" s="152"/>
      <c r="R9" s="29" t="str">
        <f>VLOOKUP($W$13-1,セルフチェック!$A$1:$O$13,V9,FALSE)</f>
        <v>地域の方と交流し、社会性を高めたり、知見を広げたりしている。</v>
      </c>
      <c r="S9" s="39"/>
      <c r="T9" s="164"/>
      <c r="V9">
        <v>2</v>
      </c>
      <c r="W9" t="str">
        <f>育成指標!B6</f>
        <v>Ⅲ 充実期相当
（経験10年から20年程度）</v>
      </c>
      <c r="AB9">
        <v>9</v>
      </c>
    </row>
    <row r="10" spans="2:28" ht="16.5" customHeight="1" x14ac:dyDescent="0.15">
      <c r="B10" s="54"/>
      <c r="C10" s="54"/>
      <c r="D10" s="53"/>
      <c r="E10" s="53"/>
      <c r="F10" s="53"/>
      <c r="G10" s="53"/>
      <c r="H10" s="53"/>
      <c r="J10" s="125"/>
      <c r="K10" s="126"/>
      <c r="L10" s="119"/>
      <c r="M10" s="120"/>
      <c r="N10" s="106"/>
      <c r="O10" s="77"/>
      <c r="P10" s="78"/>
      <c r="Q10" s="152"/>
      <c r="R10" s="30" t="str">
        <f>VLOOKUP($W$13-2,セルフチェック!$A$1:$O$13,V10,FALSE)</f>
        <v>地域に開かれた学校が求められる理由や地域と共にある学校づくりの仕組みを理解している。</v>
      </c>
      <c r="S10" s="40"/>
      <c r="T10" s="165"/>
      <c r="V10">
        <v>2</v>
      </c>
      <c r="W10" t="str">
        <f>育成指標!B7</f>
        <v>Ⅱ 伸長期相当
（経験５年から10年程度）</v>
      </c>
      <c r="AB10">
        <v>6</v>
      </c>
    </row>
    <row r="11" spans="2:28" ht="16.5" customHeight="1" x14ac:dyDescent="0.15">
      <c r="B11" s="54" t="s">
        <v>161</v>
      </c>
      <c r="C11" s="54"/>
      <c r="D11" s="53"/>
      <c r="E11" s="53"/>
      <c r="F11" s="53"/>
      <c r="G11" s="53"/>
      <c r="H11" s="53"/>
      <c r="J11" s="125"/>
      <c r="K11" s="126"/>
      <c r="L11" s="119"/>
      <c r="M11" s="120"/>
      <c r="N11" s="107" t="s">
        <v>231</v>
      </c>
      <c r="O11" s="73" t="s">
        <v>430</v>
      </c>
      <c r="P11" s="74"/>
      <c r="Q11" s="152" t="str">
        <f>VLOOKUP($E$5,育成指標!$B$5:$P$8,3,FALSE)</f>
        <v>・地域素材を教材化したり、地域での体験学習を取り入れたりして、児童生徒が地域を理解し、そのよさを実感できるようにする。</v>
      </c>
      <c r="R11" s="28" t="str">
        <f>VLOOKUP($W$13,セルフチェック!$A$1:$O$13,V11,FALSE)</f>
        <v>地域の特色や、地域の方が大切にしている思いや願いを理解しようとしている。</v>
      </c>
      <c r="S11" s="38"/>
      <c r="T11" s="163" t="e">
        <f t="shared" ref="T11" si="0">ROUND(AVERAGE($S11:$S13),1)</f>
        <v>#DIV/0!</v>
      </c>
      <c r="V11">
        <v>3</v>
      </c>
      <c r="W11" t="str">
        <f>育成指標!B8</f>
        <v>Ⅰ 基礎形成期相当
（経験１年から５年程度）</v>
      </c>
      <c r="AB11">
        <v>3</v>
      </c>
    </row>
    <row r="12" spans="2:28" ht="16.5" customHeight="1" x14ac:dyDescent="0.15">
      <c r="B12" s="54"/>
      <c r="C12" s="54"/>
      <c r="D12" s="53"/>
      <c r="E12" s="53"/>
      <c r="F12" s="53"/>
      <c r="G12" s="53"/>
      <c r="H12" s="53"/>
      <c r="J12" s="125"/>
      <c r="K12" s="126"/>
      <c r="L12" s="119"/>
      <c r="M12" s="120"/>
      <c r="N12" s="108"/>
      <c r="O12" s="75"/>
      <c r="P12" s="76"/>
      <c r="Q12" s="152"/>
      <c r="R12" s="29" t="str">
        <f>VLOOKUP($W$13-1,セルフチェック!$A$1:$O$13,V12,FALSE)</f>
        <v>地域に目を向けたり、足を運んだりして、地域のよさに学ぶことができる素材を教材化して授業を構想している。</v>
      </c>
      <c r="S12" s="39"/>
      <c r="T12" s="164"/>
      <c r="V12">
        <v>3</v>
      </c>
    </row>
    <row r="13" spans="2:28" ht="16.5" customHeight="1" x14ac:dyDescent="0.15">
      <c r="J13" s="125"/>
      <c r="K13" s="126"/>
      <c r="L13" s="121"/>
      <c r="M13" s="122"/>
      <c r="N13" s="109"/>
      <c r="O13" s="77"/>
      <c r="P13" s="78"/>
      <c r="Q13" s="152"/>
      <c r="R13" s="30" t="str">
        <f>VLOOKUP($W$13-2,セルフチェック!$A$1:$O$13,V13,FALSE)</f>
        <v>「ひと・もの・こと」に直接触れる体験活動を取り入れた学習を展開している。</v>
      </c>
      <c r="S13" s="40"/>
      <c r="T13" s="165"/>
      <c r="V13">
        <v>3</v>
      </c>
      <c r="W13" s="25">
        <f>VLOOKUP($E$5,$W$8:$AB$11,6,FALSE)</f>
        <v>3</v>
      </c>
    </row>
    <row r="14" spans="2:28" ht="16.5" customHeight="1" x14ac:dyDescent="0.15">
      <c r="J14" s="125"/>
      <c r="K14" s="126"/>
      <c r="L14" s="138" t="s">
        <v>332</v>
      </c>
      <c r="M14" s="139"/>
      <c r="N14" s="135" t="s">
        <v>232</v>
      </c>
      <c r="O14" s="129" t="s">
        <v>57</v>
      </c>
      <c r="P14" s="130"/>
      <c r="Q14" s="152" t="str">
        <f>VLOOKUP($E$5,育成指標!$B$5:$P$8,4,FALSE)</f>
        <v>・ワークライフバランスを重視し、健康や時間を自ら管理しながら、職務に向かうコンディションを維持する。
・自己課題に沿った研修を実施し、周囲の助言や自己の振り返りをもとに、成長し続けようと努力する。</v>
      </c>
      <c r="R14" s="28" t="str">
        <f>VLOOKUP($W$13,セルフチェック!$A$1:$O$13,V14,FALSE)</f>
        <v>タイムマネジメントを心がけ、ワークライフバランスを大切にしたバランスのよい生活を送ろうとしている。</v>
      </c>
      <c r="S14" s="38"/>
      <c r="T14" s="163" t="e">
        <f t="shared" ref="T14" si="1">ROUND(AVERAGE($S14:$S16),1)</f>
        <v>#DIV/0!</v>
      </c>
      <c r="V14">
        <v>4</v>
      </c>
    </row>
    <row r="15" spans="2:28" ht="16.5" customHeight="1" x14ac:dyDescent="0.15">
      <c r="J15" s="125"/>
      <c r="K15" s="126"/>
      <c r="L15" s="140"/>
      <c r="M15" s="141"/>
      <c r="N15" s="136"/>
      <c r="O15" s="131"/>
      <c r="P15" s="132"/>
      <c r="Q15" s="152"/>
      <c r="R15" s="29" t="str">
        <f>VLOOKUP($W$13-1,セルフチェック!$A$1:$O$13,V15,FALSE)</f>
        <v>セルフチェックシートを用い、自己の強み（よさ）と弱み（課題）を把握しようと心がけている。</v>
      </c>
      <c r="S15" s="39"/>
      <c r="T15" s="164"/>
      <c r="V15">
        <v>4</v>
      </c>
    </row>
    <row r="16" spans="2:28" ht="16.5" customHeight="1" x14ac:dyDescent="0.15">
      <c r="J16" s="125"/>
      <c r="K16" s="126"/>
      <c r="L16" s="140"/>
      <c r="M16" s="141"/>
      <c r="N16" s="137"/>
      <c r="O16" s="133"/>
      <c r="P16" s="134"/>
      <c r="Q16" s="152"/>
      <c r="R16" s="30" t="str">
        <f>VLOOKUP($W$13-2,セルフチェック!$A$1:$O$13,V16,FALSE)</f>
        <v>謙虚に学び続ける教師であり続けるために、先輩や同僚の教員からの助言、経験談に耳を傾けて学ぼうとしている。</v>
      </c>
      <c r="S16" s="40"/>
      <c r="T16" s="165"/>
      <c r="V16">
        <v>4</v>
      </c>
    </row>
    <row r="17" spans="10:22" ht="16.5" customHeight="1" x14ac:dyDescent="0.15">
      <c r="J17" s="125"/>
      <c r="K17" s="126"/>
      <c r="L17" s="140"/>
      <c r="M17" s="141"/>
      <c r="N17" s="82" t="s">
        <v>233</v>
      </c>
      <c r="O17" s="129" t="s">
        <v>58</v>
      </c>
      <c r="P17" s="130"/>
      <c r="Q17" s="152" t="str">
        <f>VLOOKUP($E$5,育成指標!$B$5:$P$8,5,FALSE)</f>
        <v>・チームの一員としての自己の役割を自覚し、任せられた職務に対して誠実に取り組む。
・チームの目標を理解し、同僚と協力して目標実現に向けて努力する。</v>
      </c>
      <c r="R17" s="28" t="str">
        <f>VLOOKUP($W$13,セルフチェック!$A$1:$O$13,V17,FALSE)</f>
        <v>チームの一員としての自己の役割を自覚し、任された職務に対して誠実に取り組んでいる。</v>
      </c>
      <c r="S17" s="38"/>
      <c r="T17" s="163" t="e">
        <f t="shared" ref="T17" si="2">ROUND(AVERAGE($S17:$S19),1)</f>
        <v>#DIV/0!</v>
      </c>
      <c r="V17">
        <v>5</v>
      </c>
    </row>
    <row r="18" spans="10:22" ht="16.5" customHeight="1" x14ac:dyDescent="0.15">
      <c r="J18" s="125"/>
      <c r="K18" s="126"/>
      <c r="L18" s="140"/>
      <c r="M18" s="141"/>
      <c r="N18" s="83"/>
      <c r="O18" s="131"/>
      <c r="P18" s="132"/>
      <c r="Q18" s="152"/>
      <c r="R18" s="29" t="str">
        <f>VLOOKUP($W$13-1,セルフチェック!$A$1:$O$13,V18,FALSE)</f>
        <v>チームとしての目標を理解しながら、学年会、教科会等に、自ら求め、参加している。</v>
      </c>
      <c r="S18" s="39"/>
      <c r="T18" s="164"/>
      <c r="V18">
        <v>5</v>
      </c>
    </row>
    <row r="19" spans="10:22" ht="16.5" customHeight="1" x14ac:dyDescent="0.15">
      <c r="J19" s="125"/>
      <c r="K19" s="126"/>
      <c r="L19" s="140"/>
      <c r="M19" s="141"/>
      <c r="N19" s="84"/>
      <c r="O19" s="133"/>
      <c r="P19" s="134"/>
      <c r="Q19" s="152"/>
      <c r="R19" s="30" t="str">
        <f>VLOOKUP($W$13-2,セルフチェック!$A$1:$O$13,V19,FALSE)</f>
        <v>職員間の人間関係をより豊かにしながら、同僚と協力して目標を実現しようとしている。</v>
      </c>
      <c r="S19" s="40"/>
      <c r="T19" s="165"/>
      <c r="V19">
        <v>5</v>
      </c>
    </row>
    <row r="20" spans="10:22" ht="16.5" customHeight="1" x14ac:dyDescent="0.15">
      <c r="J20" s="125"/>
      <c r="K20" s="126"/>
      <c r="L20" s="140"/>
      <c r="M20" s="141"/>
      <c r="N20" s="88" t="s">
        <v>234</v>
      </c>
      <c r="O20" s="129" t="s">
        <v>59</v>
      </c>
      <c r="P20" s="130"/>
      <c r="Q20" s="152" t="str">
        <f>VLOOKUP($E$5,育成指標!$B$5:$P$8,6,FALSE)</f>
        <v>・信頼される学校を実現する上で、危機管理やコンプライアンスが欠かせないことを理解し、危機の未然防止や発生時の対応に確実に取り組む。</v>
      </c>
      <c r="R20" s="28" t="str">
        <f>VLOOKUP($W$13,セルフチェック!$A$1:$O$13,V20,FALSE)</f>
        <v>危機管理やコンプライアンスについて理解し、防止のために日常的に意識している。</v>
      </c>
      <c r="S20" s="38"/>
      <c r="T20" s="163" t="e">
        <f t="shared" ref="T20" si="3">ROUND(AVERAGE($S20:$S22),1)</f>
        <v>#DIV/0!</v>
      </c>
      <c r="V20">
        <v>6</v>
      </c>
    </row>
    <row r="21" spans="10:22" ht="16.5" customHeight="1" x14ac:dyDescent="0.15">
      <c r="J21" s="125"/>
      <c r="K21" s="126"/>
      <c r="L21" s="140"/>
      <c r="M21" s="141"/>
      <c r="N21" s="89"/>
      <c r="O21" s="131"/>
      <c r="P21" s="132"/>
      <c r="Q21" s="152"/>
      <c r="R21" s="29" t="str">
        <f>VLOOKUP($W$13-1,セルフチェック!$A$1:$O$13,V21,FALSE)</f>
        <v>危機の未然防止の重要性を理解し、日頃から児童生徒の観察や安全対策を行っている。</v>
      </c>
      <c r="S21" s="39"/>
      <c r="T21" s="164"/>
      <c r="V21">
        <v>6</v>
      </c>
    </row>
    <row r="22" spans="10:22" ht="16.5" customHeight="1" x14ac:dyDescent="0.15">
      <c r="J22" s="125"/>
      <c r="K22" s="126"/>
      <c r="L22" s="140"/>
      <c r="M22" s="141"/>
      <c r="N22" s="90"/>
      <c r="O22" s="133"/>
      <c r="P22" s="134"/>
      <c r="Q22" s="152"/>
      <c r="R22" s="30" t="str">
        <f>VLOOKUP($W$13-2,セルフチェック!$A$1:$O$13,V22,FALSE)</f>
        <v>危機発生時の対応について理解し、確実に対応することができる。</v>
      </c>
      <c r="S22" s="40"/>
      <c r="T22" s="165"/>
      <c r="V22">
        <v>6</v>
      </c>
    </row>
    <row r="23" spans="10:22" ht="16.5" customHeight="1" x14ac:dyDescent="0.15">
      <c r="J23" s="125"/>
      <c r="K23" s="126"/>
      <c r="L23" s="140"/>
      <c r="M23" s="141"/>
      <c r="N23" s="85" t="s">
        <v>235</v>
      </c>
      <c r="O23" s="73" t="s">
        <v>208</v>
      </c>
      <c r="P23" s="74"/>
      <c r="Q23" s="152" t="str">
        <f>VLOOKUP($E$5,育成指標!$B$5:$P$8,7,FALSE)</f>
        <v>・日々の教育活動を「目標−内容−方法−評価」のセットで捉え、意図的・計画的に実践する。</v>
      </c>
      <c r="R23" s="28" t="str">
        <f>VLOOKUP($W$13,セルフチェック!$A$1:$O$13,V23,FALSE)</f>
        <v>授業を「目標－内容－方法－評価」のセットで捉え、構想している。</v>
      </c>
      <c r="S23" s="38"/>
      <c r="T23" s="163" t="e">
        <f t="shared" ref="T23" si="4">ROUND(AVERAGE($S23:$S25),1)</f>
        <v>#DIV/0!</v>
      </c>
      <c r="V23">
        <v>7</v>
      </c>
    </row>
    <row r="24" spans="10:22" ht="16.5" customHeight="1" x14ac:dyDescent="0.15">
      <c r="J24" s="125"/>
      <c r="K24" s="126"/>
      <c r="L24" s="140"/>
      <c r="M24" s="141"/>
      <c r="N24" s="86"/>
      <c r="O24" s="75"/>
      <c r="P24" s="76"/>
      <c r="Q24" s="152"/>
      <c r="R24" s="29" t="str">
        <f>VLOOKUP($W$13-1,セルフチェック!$A$1:$O$13,V24,FALSE)</f>
        <v>学校教育目標と関連させて、単元や題材など内容や時間のまとまりを見通し、単元計画を立てている。</v>
      </c>
      <c r="S24" s="39"/>
      <c r="T24" s="164"/>
      <c r="V24">
        <v>7</v>
      </c>
    </row>
    <row r="25" spans="10:22" ht="16.5" customHeight="1" x14ac:dyDescent="0.15">
      <c r="J25" s="125"/>
      <c r="K25" s="126"/>
      <c r="L25" s="142"/>
      <c r="M25" s="143"/>
      <c r="N25" s="87"/>
      <c r="O25" s="77"/>
      <c r="P25" s="78"/>
      <c r="Q25" s="152"/>
      <c r="R25" s="30" t="str">
        <f>VLOOKUP($W$13-2,セルフチェック!$A$1:$O$13,V25,FALSE)</f>
        <v>個々の児童生徒の状況を把握しながら、課題を決め、具体的な構想、手立て、評価を行っている。</v>
      </c>
      <c r="S25" s="40"/>
      <c r="T25" s="165"/>
      <c r="V25">
        <v>7</v>
      </c>
    </row>
    <row r="26" spans="10:22" ht="16.5" customHeight="1" x14ac:dyDescent="0.15">
      <c r="J26" s="125"/>
      <c r="K26" s="126"/>
      <c r="L26" s="160" t="s">
        <v>209</v>
      </c>
      <c r="M26" s="79" t="s">
        <v>60</v>
      </c>
      <c r="N26" s="91" t="s">
        <v>236</v>
      </c>
      <c r="O26" s="73" t="s">
        <v>164</v>
      </c>
      <c r="P26" s="74"/>
      <c r="Q26" s="152" t="str">
        <f>VLOOKUP($E$5,育成指標!$B$5:$P$8,8,FALSE)</f>
        <v>・教科等の特質に応じた「見方・考え方」を活用して、「知識・技能」を確実に身に付ける授業を構想する。
・「習得−活用−探究」の学びの過程を通して、児童生徒が「思考力・表現力・判断力等」を高めていく単元を構想する。</v>
      </c>
      <c r="R26" s="28" t="str">
        <f>VLOOKUP($W$13,セルフチェック!$A$1:$O$13,V26,FALSE)</f>
        <v>「児童生徒」「教材」「問題解決の過程」をバランスよく理解して授業づくりをしている。</v>
      </c>
      <c r="S26" s="38"/>
      <c r="T26" s="163" t="e">
        <f t="shared" ref="T26" si="5">ROUND(AVERAGE($S26:$S28),1)</f>
        <v>#DIV/0!</v>
      </c>
      <c r="V26">
        <v>8</v>
      </c>
    </row>
    <row r="27" spans="10:22" ht="16.5" customHeight="1" x14ac:dyDescent="0.15">
      <c r="J27" s="125"/>
      <c r="K27" s="126"/>
      <c r="L27" s="160"/>
      <c r="M27" s="80"/>
      <c r="N27" s="92"/>
      <c r="O27" s="75"/>
      <c r="P27" s="76"/>
      <c r="Q27" s="152"/>
      <c r="R27" s="29" t="str">
        <f>VLOOKUP($W$13-1,セルフチェック!$A$1:$O$13,V27,FALSE)</f>
        <v>基礎的・基本的な「知識・技能」を確実に身に付ける授業をしている。</v>
      </c>
      <c r="S27" s="39"/>
      <c r="T27" s="164"/>
      <c r="V27">
        <v>8</v>
      </c>
    </row>
    <row r="28" spans="10:22" ht="16.5" customHeight="1" x14ac:dyDescent="0.15">
      <c r="J28" s="125"/>
      <c r="K28" s="126"/>
      <c r="L28" s="160"/>
      <c r="M28" s="80"/>
      <c r="N28" s="93"/>
      <c r="O28" s="77"/>
      <c r="P28" s="78"/>
      <c r="Q28" s="152"/>
      <c r="R28" s="30" t="str">
        <f>VLOOKUP($W$13-2,セルフチェック!$A$1:$O$13,V28,FALSE)</f>
        <v>児童生徒が「思考力・表現力・判断力等」を高めていく単元を構想している。</v>
      </c>
      <c r="S28" s="40"/>
      <c r="T28" s="165"/>
      <c r="V28">
        <v>8</v>
      </c>
    </row>
    <row r="29" spans="10:22" ht="16.5" customHeight="1" x14ac:dyDescent="0.15">
      <c r="J29" s="125"/>
      <c r="K29" s="126"/>
      <c r="L29" s="160"/>
      <c r="M29" s="80"/>
      <c r="N29" s="94" t="s">
        <v>431</v>
      </c>
      <c r="O29" s="73" t="s">
        <v>432</v>
      </c>
      <c r="P29" s="74"/>
      <c r="Q29" s="152" t="str">
        <f>VLOOKUP($E$5,育成指標!$B$5:$P$8,9,FALSE)</f>
        <v>・「授業がもっとよくなる３観点」や「信州Basic」を踏まえた授業を確実に行う。
・「主体的・対話的で深い学び」の視点から、授業改善に取り組み、児童生徒の個性に応じた質の高い学びを引き出す。</v>
      </c>
      <c r="R29" s="28" t="str">
        <f>VLOOKUP($W$13,セルフチェック!$A$1:$O$13,V29,FALSE)</f>
        <v>「信州Basic」等を踏まえて、授業に必要な基本的な指導について理解している。</v>
      </c>
      <c r="S29" s="38"/>
      <c r="T29" s="163" t="e">
        <f t="shared" ref="T29" si="6">ROUND(AVERAGE($S29:$S31),1)</f>
        <v>#DIV/0!</v>
      </c>
      <c r="V29">
        <v>9</v>
      </c>
    </row>
    <row r="30" spans="10:22" ht="16.5" customHeight="1" x14ac:dyDescent="0.15">
      <c r="J30" s="125"/>
      <c r="K30" s="126"/>
      <c r="L30" s="160"/>
      <c r="M30" s="80"/>
      <c r="N30" s="95"/>
      <c r="O30" s="75"/>
      <c r="P30" s="76"/>
      <c r="Q30" s="152"/>
      <c r="R30" s="29" t="str">
        <f>VLOOKUP($W$13-1,セルフチェック!$A$1:$O$13,V30,FALSE)</f>
        <v>「ねらいを明確に」「めりはりをつけて」「ねらいの達成を見とどけて」の３観点を意識した授業を行っている。</v>
      </c>
      <c r="S30" s="39"/>
      <c r="T30" s="164"/>
      <c r="V30">
        <v>9</v>
      </c>
    </row>
    <row r="31" spans="10:22" ht="16.5" customHeight="1" x14ac:dyDescent="0.15">
      <c r="J31" s="125"/>
      <c r="K31" s="126"/>
      <c r="L31" s="160"/>
      <c r="M31" s="80"/>
      <c r="N31" s="96"/>
      <c r="O31" s="77"/>
      <c r="P31" s="78"/>
      <c r="Q31" s="152"/>
      <c r="R31" s="30" t="str">
        <f>VLOOKUP($W$13-2,セルフチェック!$A$1:$O$13,V31,FALSE)</f>
        <v>「主体的・対話的で深い学び」の視点から授業改善に取り組んでいる。</v>
      </c>
      <c r="S31" s="40"/>
      <c r="T31" s="165"/>
      <c r="V31">
        <v>9</v>
      </c>
    </row>
    <row r="32" spans="10:22" ht="16.5" customHeight="1" x14ac:dyDescent="0.15">
      <c r="J32" s="125"/>
      <c r="K32" s="126"/>
      <c r="L32" s="160"/>
      <c r="M32" s="80"/>
      <c r="N32" s="98" t="s">
        <v>237</v>
      </c>
      <c r="O32" s="73" t="s">
        <v>165</v>
      </c>
      <c r="P32" s="74"/>
      <c r="Q32" s="152" t="str">
        <f>VLOOKUP($E$5,育成指標!$B$5:$P$8,10,FALSE)</f>
        <v>・「目標に準拠した評価」により一人一人の学習状況を把握し、適切なフィードバックを行って内容の確実な定着を図る。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v>
      </c>
      <c r="R32" s="28" t="str">
        <f>VLOOKUP($W$13,セルフチェック!$A$1:$O$13,V32,FALSE)</f>
        <v>学習指導要領の目標に準拠した評価の計画を立て、児童生徒一人一人の学習状況を的確に把握している。</v>
      </c>
      <c r="S32" s="38"/>
      <c r="T32" s="163" t="e">
        <f t="shared" ref="T32" si="7">ROUND(AVERAGE($S32:$S34),1)</f>
        <v>#DIV/0!</v>
      </c>
      <c r="V32">
        <v>10</v>
      </c>
    </row>
    <row r="33" spans="2:22" ht="16.5" customHeight="1" x14ac:dyDescent="0.15">
      <c r="F33" s="41"/>
      <c r="G33" s="97" t="s">
        <v>229</v>
      </c>
      <c r="H33" s="97"/>
      <c r="J33" s="125"/>
      <c r="K33" s="126"/>
      <c r="L33" s="160"/>
      <c r="M33" s="80"/>
      <c r="N33" s="99"/>
      <c r="O33" s="75"/>
      <c r="P33" s="76"/>
      <c r="Q33" s="152"/>
      <c r="R33" s="29" t="str">
        <f>VLOOKUP($W$13-1,セルフチェック!$A$1:$O$13,V33,FALSE)</f>
        <v>児童生徒に対する学習評価を指導の評価として捉え、授業改善や指導の工夫に生かしている。</v>
      </c>
      <c r="S33" s="39"/>
      <c r="T33" s="164"/>
      <c r="V33">
        <v>10</v>
      </c>
    </row>
    <row r="34" spans="2:22" ht="16.5" customHeight="1" x14ac:dyDescent="0.15">
      <c r="J34" s="125"/>
      <c r="K34" s="126"/>
      <c r="L34" s="160"/>
      <c r="M34" s="81"/>
      <c r="N34" s="100"/>
      <c r="O34" s="77"/>
      <c r="P34" s="78"/>
      <c r="Q34" s="152"/>
      <c r="R34" s="30" t="str">
        <f>VLOOKUP($W$13-2,セルフチェック!$A$1:$O$13,V34,FALSE)</f>
        <v>児童生徒が学習内容の価値や自己の高まりに気づけるよう、自己評価の場面を授業に位置付けている。</v>
      </c>
      <c r="S34" s="40"/>
      <c r="T34" s="165"/>
      <c r="V34">
        <v>10</v>
      </c>
    </row>
    <row r="35" spans="2:22" ht="16.5" customHeight="1" x14ac:dyDescent="0.15">
      <c r="B35" s="166" t="s">
        <v>163</v>
      </c>
      <c r="C35" s="167"/>
      <c r="D35" s="167"/>
      <c r="E35" s="167"/>
      <c r="F35" s="167"/>
      <c r="G35" s="167"/>
      <c r="H35" s="168"/>
      <c r="J35" s="125"/>
      <c r="K35" s="126"/>
      <c r="L35" s="160"/>
      <c r="M35" s="79" t="s">
        <v>54</v>
      </c>
      <c r="N35" s="101" t="s">
        <v>238</v>
      </c>
      <c r="O35" s="129" t="s">
        <v>38</v>
      </c>
      <c r="P35" s="130"/>
      <c r="Q35" s="152" t="str">
        <f>VLOOKUP($E$5,育成指標!$B$5:$P$8,11,FALSE)</f>
        <v>・児童生徒の内面を共感的に理解し、信頼関係を構築する。
・保護者や同僚と連携し、児童生徒を取り巻く環境や抱えている課題を的確に把握し、指導に生かす。</v>
      </c>
      <c r="R35" s="28" t="str">
        <f>VLOOKUP($W$13,セルフチェック!$A$1:$O$13,V35,FALSE)</f>
        <v>児童生徒の内面を共感的に理解し、一人一人を大切にしている。</v>
      </c>
      <c r="S35" s="38"/>
      <c r="T35" s="163" t="e">
        <f t="shared" ref="T35" si="8">ROUND(AVERAGE($S35:$S37),1)</f>
        <v>#DIV/0!</v>
      </c>
      <c r="V35">
        <v>11</v>
      </c>
    </row>
    <row r="36" spans="2:22" ht="16.5" customHeight="1" x14ac:dyDescent="0.15">
      <c r="B36" s="172"/>
      <c r="C36" s="173"/>
      <c r="D36" s="173"/>
      <c r="E36" s="173"/>
      <c r="F36" s="173"/>
      <c r="G36" s="173"/>
      <c r="H36" s="174"/>
      <c r="J36" s="125"/>
      <c r="K36" s="126"/>
      <c r="L36" s="160"/>
      <c r="M36" s="80"/>
      <c r="N36" s="102"/>
      <c r="O36" s="131"/>
      <c r="P36" s="132"/>
      <c r="Q36" s="152"/>
      <c r="R36" s="29" t="str">
        <f>VLOOKUP($W$13-1,セルフチェック!$A$1:$O$13,V36,FALSE)</f>
        <v>学年会や職員会などで児童生徒の話をしている。</v>
      </c>
      <c r="S36" s="39"/>
      <c r="T36" s="164"/>
      <c r="V36">
        <v>11</v>
      </c>
    </row>
    <row r="37" spans="2:22" ht="16.5" customHeight="1" x14ac:dyDescent="0.15">
      <c r="B37" s="175"/>
      <c r="C37" s="176"/>
      <c r="D37" s="176"/>
      <c r="E37" s="176"/>
      <c r="F37" s="176"/>
      <c r="G37" s="176"/>
      <c r="H37" s="177"/>
      <c r="J37" s="125"/>
      <c r="K37" s="126"/>
      <c r="L37" s="160"/>
      <c r="M37" s="80"/>
      <c r="N37" s="103"/>
      <c r="O37" s="133"/>
      <c r="P37" s="134"/>
      <c r="Q37" s="152"/>
      <c r="R37" s="30" t="str">
        <f>VLOOKUP($W$13-2,セルフチェック!$A$1:$O$13,V37,FALSE)</f>
        <v>適応に課題を抱えている児童生徒に、置かれている背景をふまえながら、次の一歩を踏み出せるような支援をすることを心がけている。</v>
      </c>
      <c r="S37" s="40"/>
      <c r="T37" s="165"/>
      <c r="V37">
        <v>11</v>
      </c>
    </row>
    <row r="38" spans="2:22" ht="16.5" customHeight="1" x14ac:dyDescent="0.15">
      <c r="B38" s="175"/>
      <c r="C38" s="176"/>
      <c r="D38" s="176"/>
      <c r="E38" s="176"/>
      <c r="F38" s="176"/>
      <c r="G38" s="176"/>
      <c r="H38" s="177"/>
      <c r="J38" s="125"/>
      <c r="K38" s="126"/>
      <c r="L38" s="160"/>
      <c r="M38" s="80"/>
      <c r="N38" s="169" t="s">
        <v>239</v>
      </c>
      <c r="O38" s="129" t="s">
        <v>39</v>
      </c>
      <c r="P38" s="130"/>
      <c r="Q38" s="152" t="str">
        <f>VLOOKUP($E$5,育成指標!$B$5:$P$8,12,FALSE)</f>
        <v>・集団生活を送る上でのルールづくり、人間関係づくりを通して、児童生徒の社会的スキルを高める。
・自発的・自治的な活動を重視し、児童生徒の集団への所属感や連帯感、問題解決力を高める。</v>
      </c>
      <c r="R38" s="28" t="str">
        <f>VLOOKUP($W$13,セルフチェック!$A$1:$O$13,V38,FALSE)</f>
        <v>児童生徒の社会的スキルの向上を目指し、集団生活の中でのルールづくりや、人間関係づくりの活動を行っている。</v>
      </c>
      <c r="S38" s="38"/>
      <c r="T38" s="163" t="e">
        <f t="shared" ref="T38" si="9">ROUND(AVERAGE($S38:$S40),1)</f>
        <v>#DIV/0!</v>
      </c>
      <c r="V38">
        <v>12</v>
      </c>
    </row>
    <row r="39" spans="2:22" ht="16.5" customHeight="1" x14ac:dyDescent="0.15">
      <c r="B39" s="175"/>
      <c r="C39" s="176"/>
      <c r="D39" s="176"/>
      <c r="E39" s="176"/>
      <c r="F39" s="176"/>
      <c r="G39" s="176"/>
      <c r="H39" s="177"/>
      <c r="J39" s="125"/>
      <c r="K39" s="126"/>
      <c r="L39" s="160"/>
      <c r="M39" s="80"/>
      <c r="N39" s="170"/>
      <c r="O39" s="131"/>
      <c r="P39" s="132"/>
      <c r="Q39" s="152"/>
      <c r="R39" s="29" t="str">
        <f>VLOOKUP($W$13-1,セルフチェック!$A$1:$O$13,V39,FALSE)</f>
        <v>児童生徒一人一人を理解し、個に応じた役割をもたせている。</v>
      </c>
      <c r="S39" s="39"/>
      <c r="T39" s="164"/>
      <c r="V39">
        <v>12</v>
      </c>
    </row>
    <row r="40" spans="2:22" ht="16.5" customHeight="1" x14ac:dyDescent="0.15">
      <c r="B40" s="175"/>
      <c r="C40" s="176"/>
      <c r="D40" s="176"/>
      <c r="E40" s="176"/>
      <c r="F40" s="176"/>
      <c r="G40" s="176"/>
      <c r="H40" s="177"/>
      <c r="J40" s="125"/>
      <c r="K40" s="126"/>
      <c r="L40" s="160"/>
      <c r="M40" s="81"/>
      <c r="N40" s="171"/>
      <c r="O40" s="133"/>
      <c r="P40" s="134"/>
      <c r="Q40" s="152"/>
      <c r="R40" s="30" t="str">
        <f>VLOOKUP($W$13-2,セルフチェック!$A$1:$O$13,V40,FALSE)</f>
        <v>集団の目標を達成するため、それぞれの役割を担ったり、自分たちの力で問題解決を行ったりできるよう指導している。</v>
      </c>
      <c r="S40" s="40"/>
      <c r="T40" s="165"/>
      <c r="V40">
        <v>12</v>
      </c>
    </row>
    <row r="41" spans="2:22" ht="16.5" customHeight="1" x14ac:dyDescent="0.15">
      <c r="B41" s="175"/>
      <c r="C41" s="176"/>
      <c r="D41" s="176"/>
      <c r="E41" s="176"/>
      <c r="F41" s="176"/>
      <c r="G41" s="176"/>
      <c r="H41" s="177"/>
      <c r="J41" s="125"/>
      <c r="K41" s="126"/>
      <c r="L41" s="160"/>
      <c r="M41" s="161" t="s">
        <v>55</v>
      </c>
      <c r="N41" s="67" t="s">
        <v>240</v>
      </c>
      <c r="O41" s="129" t="s">
        <v>40</v>
      </c>
      <c r="P41" s="130"/>
      <c r="Q41" s="152" t="str">
        <f>VLOOKUP($E$5,育成指標!$B$5:$P$8,13,FALSE)</f>
        <v>・学習目標の達成や校務の効率化に向け、ICT端末やクラウド等を効果的に活用する。
・児童生徒の発達段階に応じ、具体例に基づいた情報モラルの指導を行う。</v>
      </c>
      <c r="R41" s="28" t="str">
        <f>VLOOKUP($W$13,セルフチェック!$A$1:$O$13,V41,FALSE)</f>
        <v>ICTを効果的に活用している身近な教員から、具体的な活用例を聞き、活用例を参考にしながら、校内のＩＣＴを活用している。</v>
      </c>
      <c r="S41" s="38"/>
      <c r="T41" s="163" t="e">
        <f t="shared" ref="T41" si="10">ROUND(AVERAGE($S41:$S43),1)</f>
        <v>#DIV/0!</v>
      </c>
      <c r="V41">
        <v>13</v>
      </c>
    </row>
    <row r="42" spans="2:22" ht="16.5" customHeight="1" x14ac:dyDescent="0.15">
      <c r="B42" s="175"/>
      <c r="C42" s="176"/>
      <c r="D42" s="176"/>
      <c r="E42" s="176"/>
      <c r="F42" s="176"/>
      <c r="G42" s="176"/>
      <c r="H42" s="177"/>
      <c r="J42" s="125"/>
      <c r="K42" s="126"/>
      <c r="L42" s="160"/>
      <c r="M42" s="161"/>
      <c r="N42" s="68"/>
      <c r="O42" s="131"/>
      <c r="P42" s="132"/>
      <c r="Q42" s="152"/>
      <c r="R42" s="29" t="str">
        <f>VLOOKUP($W$13-1,セルフチェック!$A$1:$O$13,V42,FALSE)</f>
        <v>情報社会の進展に伴う、児童生徒のＩＣＴ活用の実態や状況把握に努めている。</v>
      </c>
      <c r="S42" s="39"/>
      <c r="T42" s="164"/>
      <c r="V42">
        <v>13</v>
      </c>
    </row>
    <row r="43" spans="2:22" ht="16.5" customHeight="1" x14ac:dyDescent="0.15">
      <c r="B43" s="175"/>
      <c r="C43" s="176"/>
      <c r="D43" s="176"/>
      <c r="E43" s="176"/>
      <c r="F43" s="176"/>
      <c r="G43" s="176"/>
      <c r="H43" s="177"/>
      <c r="J43" s="125"/>
      <c r="K43" s="126"/>
      <c r="L43" s="160"/>
      <c r="M43" s="161"/>
      <c r="N43" s="69"/>
      <c r="O43" s="133"/>
      <c r="P43" s="134"/>
      <c r="Q43" s="152"/>
      <c r="R43" s="30" t="str">
        <f>VLOOKUP($W$13-2,セルフチェック!$A$1:$O$13,V43,FALSE)</f>
        <v>児童生徒の発達段階やＩＣＴ活用の実態をもとに、具体例に基づいた情報モラルの指導を行っている。</v>
      </c>
      <c r="S43" s="40"/>
      <c r="T43" s="165"/>
      <c r="V43">
        <v>13</v>
      </c>
    </row>
    <row r="44" spans="2:22" ht="16.5" customHeight="1" x14ac:dyDescent="0.15">
      <c r="B44" s="175"/>
      <c r="C44" s="176"/>
      <c r="D44" s="176"/>
      <c r="E44" s="176"/>
      <c r="F44" s="176"/>
      <c r="G44" s="176"/>
      <c r="H44" s="177"/>
      <c r="J44" s="125"/>
      <c r="K44" s="126"/>
      <c r="L44" s="160"/>
      <c r="M44" s="161"/>
      <c r="N44" s="144" t="s">
        <v>241</v>
      </c>
      <c r="O44" s="73" t="s">
        <v>346</v>
      </c>
      <c r="P44" s="74"/>
      <c r="Q44" s="152" t="str">
        <f>VLOOKUP($E$5,育成指標!$B$5:$P$8,14,FALSE)</f>
        <v>・認知などの特性や発達障がい、合理的配慮等に関する基本的な知識や考え方を身に付け、児童生徒の実態や教育的ニーズを踏まえ一人一人に応じた支援を行う。
・授業のユニバーサルデザイン化に取り組む。</v>
      </c>
      <c r="R44" s="28" t="str">
        <f>VLOOKUP($W$13,セルフチェック!$A$1:$O$13,V44,FALSE)</f>
        <v>児童生徒のよさに気づき、本人の困った気持ちに共感しながら児童生徒の理解を深めるとともに、個別の教育支援計画・個別の指導計画を作成する意義がわかり、作成することができる。</v>
      </c>
      <c r="S44" s="38"/>
      <c r="T44" s="163" t="e">
        <f t="shared" ref="T44" si="11">ROUND(AVERAGE($S44:$S46),1)</f>
        <v>#DIV/0!</v>
      </c>
      <c r="V44">
        <v>14</v>
      </c>
    </row>
    <row r="45" spans="2:22" ht="16.5" customHeight="1" x14ac:dyDescent="0.15">
      <c r="B45" s="175"/>
      <c r="C45" s="176"/>
      <c r="D45" s="176"/>
      <c r="E45" s="176"/>
      <c r="F45" s="176"/>
      <c r="G45" s="176"/>
      <c r="H45" s="177"/>
      <c r="J45" s="125"/>
      <c r="K45" s="126"/>
      <c r="L45" s="160"/>
      <c r="M45" s="161"/>
      <c r="N45" s="145"/>
      <c r="O45" s="75"/>
      <c r="P45" s="76"/>
      <c r="Q45" s="152"/>
      <c r="R45" s="29" t="str">
        <f>VLOOKUP($W$13-1,セルフチェック!$A$1:$O$13,V45,FALSE)</f>
        <v>合理的配慮について基本的な考え方を理解し、特別支援教育コーディネーター等と相談しながら、個に応じた合理的配慮を行うことができる。</v>
      </c>
      <c r="S45" s="39"/>
      <c r="T45" s="164"/>
      <c r="V45">
        <v>14</v>
      </c>
    </row>
    <row r="46" spans="2:22" ht="16.5" customHeight="1" x14ac:dyDescent="0.15">
      <c r="B46" s="175"/>
      <c r="C46" s="176"/>
      <c r="D46" s="176"/>
      <c r="E46" s="176"/>
      <c r="F46" s="176"/>
      <c r="G46" s="176"/>
      <c r="H46" s="177"/>
      <c r="J46" s="125"/>
      <c r="K46" s="126"/>
      <c r="L46" s="160"/>
      <c r="M46" s="161"/>
      <c r="N46" s="146"/>
      <c r="O46" s="77"/>
      <c r="P46" s="78"/>
      <c r="Q46" s="152"/>
      <c r="R46" s="30" t="str">
        <f>VLOOKUP($W$13-2,セルフチェック!$A$1:$O$13,V46,FALSE)</f>
        <v>「全員が力を発揮し、認め合う学級づくり」等を行いながら、授業のユニバーサルデザイン化に取り組んでいる。</v>
      </c>
      <c r="S46" s="40"/>
      <c r="T46" s="165"/>
      <c r="V46">
        <v>14</v>
      </c>
    </row>
    <row r="47" spans="2:22" ht="18.75" customHeight="1" x14ac:dyDescent="0.15">
      <c r="B47" s="175"/>
      <c r="C47" s="176"/>
      <c r="D47" s="176"/>
      <c r="E47" s="176"/>
      <c r="F47" s="176"/>
      <c r="G47" s="176"/>
      <c r="H47" s="177"/>
      <c r="J47" s="125"/>
      <c r="K47" s="126"/>
      <c r="L47" s="160"/>
      <c r="M47" s="161"/>
      <c r="N47" s="147" t="s">
        <v>242</v>
      </c>
      <c r="O47" s="129" t="s">
        <v>436</v>
      </c>
      <c r="P47" s="130"/>
      <c r="Q47" s="162" t="str">
        <f>VLOOKUP($E$5,育成指標!$B$5:$P$8,15,FALSE)</f>
        <v>・探究の過程を生み出す手法を身に付け、ファシリテーターとして、探究の学びの実現に取り組む。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v>
      </c>
      <c r="R47" s="28" t="str">
        <f>VLOOKUP($W$13,セルフチェック!$A$1:$O$13,V47,FALSE)</f>
        <v>児童生徒に対して適切な課題を設定し、総合的な学習の時間のねらいを実現する学習活動を展開している。</v>
      </c>
      <c r="S47" s="38"/>
      <c r="T47" s="163" t="e">
        <f t="shared" ref="T47" si="12">ROUND(AVERAGE($S47:$S49),1)</f>
        <v>#DIV/0!</v>
      </c>
      <c r="V47">
        <v>15</v>
      </c>
    </row>
    <row r="48" spans="2:22" ht="18.75" customHeight="1" x14ac:dyDescent="0.15">
      <c r="B48" s="175"/>
      <c r="C48" s="176"/>
      <c r="D48" s="176"/>
      <c r="E48" s="176"/>
      <c r="F48" s="176"/>
      <c r="G48" s="176"/>
      <c r="H48" s="177"/>
      <c r="J48" s="125"/>
      <c r="K48" s="126"/>
      <c r="L48" s="160"/>
      <c r="M48" s="161"/>
      <c r="N48" s="148"/>
      <c r="O48" s="131"/>
      <c r="P48" s="132"/>
      <c r="Q48" s="162"/>
      <c r="R48" s="29" t="str">
        <f>VLOOKUP($W$13-1,セルフチェック!$A$1:$O$13,V48,FALSE)</f>
        <v>児童生徒が、実社会や実生活との関わりを重視した課題を設定し、つながりを意識した探究活動を行っている。</v>
      </c>
      <c r="S48" s="39"/>
      <c r="T48" s="164"/>
      <c r="V48">
        <v>15</v>
      </c>
    </row>
    <row r="49" spans="2:22" ht="18.75" customHeight="1" x14ac:dyDescent="0.15">
      <c r="B49" s="178"/>
      <c r="C49" s="179"/>
      <c r="D49" s="179"/>
      <c r="E49" s="179"/>
      <c r="F49" s="179"/>
      <c r="G49" s="179"/>
      <c r="H49" s="180"/>
      <c r="J49" s="127"/>
      <c r="K49" s="128"/>
      <c r="L49" s="160"/>
      <c r="M49" s="161"/>
      <c r="N49" s="149"/>
      <c r="O49" s="133"/>
      <c r="P49" s="134"/>
      <c r="Q49" s="162"/>
      <c r="R49" s="30" t="str">
        <f>VLOOKUP($W$13-2,セルフチェック!$A$1:$O$13,V49,FALSE)</f>
        <v>児童生徒が、ＩＣＴを活用して効率的な情報収集を行うとともに、言語活動を充実させて適切な課題解決策を導き出している。</v>
      </c>
      <c r="S49" s="40"/>
      <c r="T49" s="165"/>
      <c r="V49">
        <v>15</v>
      </c>
    </row>
    <row r="50" spans="2:22" ht="4.5" customHeight="1" x14ac:dyDescent="0.15">
      <c r="J50" s="14"/>
      <c r="K50" s="14"/>
      <c r="L50" s="14"/>
      <c r="M50" s="19"/>
      <c r="N50" s="19"/>
      <c r="O50" s="11"/>
      <c r="P50" s="18"/>
      <c r="Q50" s="11"/>
      <c r="R50" s="11"/>
      <c r="S50" s="11"/>
      <c r="T50" s="11"/>
    </row>
    <row r="51" spans="2:22" ht="18.75" customHeight="1" x14ac:dyDescent="0.15">
      <c r="J51" s="14"/>
      <c r="K51" s="14"/>
      <c r="L51" s="14"/>
      <c r="M51" s="19"/>
      <c r="N51" s="19"/>
      <c r="O51" s="11"/>
      <c r="P51" s="18"/>
      <c r="Q51" s="11"/>
      <c r="R51" s="11"/>
      <c r="S51" s="11"/>
      <c r="T51" s="11"/>
    </row>
    <row r="52" spans="2:22" ht="18.75" customHeight="1" x14ac:dyDescent="0.15">
      <c r="J52" s="14"/>
      <c r="K52" s="14"/>
      <c r="L52" s="14"/>
      <c r="M52" s="20"/>
      <c r="N52" s="20"/>
      <c r="O52" s="11"/>
      <c r="P52" s="21"/>
      <c r="Q52" s="11"/>
      <c r="R52" s="11"/>
      <c r="S52" s="11"/>
      <c r="T52" s="11"/>
    </row>
    <row r="53" spans="2:22" ht="18.75" customHeight="1" x14ac:dyDescent="0.15">
      <c r="J53" s="14"/>
      <c r="K53" s="14"/>
      <c r="L53" s="14"/>
      <c r="O53" s="11"/>
      <c r="P53" s="18"/>
      <c r="Q53" s="11"/>
      <c r="R53" s="11"/>
      <c r="S53" s="11"/>
      <c r="T53" s="11"/>
    </row>
    <row r="54" spans="2:22" ht="18.75" customHeight="1" x14ac:dyDescent="0.15">
      <c r="J54" s="14"/>
      <c r="K54" s="14"/>
      <c r="L54" s="14"/>
      <c r="O54" s="11"/>
      <c r="P54" s="18"/>
      <c r="Q54" s="11"/>
      <c r="R54" s="11"/>
      <c r="S54" s="11"/>
      <c r="T54" s="11"/>
    </row>
    <row r="55" spans="2:22" ht="18.75" customHeight="1" x14ac:dyDescent="0.15">
      <c r="J55" s="14"/>
      <c r="K55" s="14"/>
      <c r="L55" s="14"/>
      <c r="O55" s="11"/>
      <c r="P55" s="18"/>
      <c r="Q55" s="11"/>
      <c r="R55" s="11"/>
      <c r="S55" s="11"/>
      <c r="T55" s="11"/>
    </row>
    <row r="56" spans="2:22" ht="18.75" customHeight="1" x14ac:dyDescent="0.15">
      <c r="J56" s="14"/>
      <c r="K56" s="14"/>
      <c r="L56" s="14"/>
      <c r="O56" s="11"/>
      <c r="P56" s="18"/>
      <c r="Q56" s="11"/>
      <c r="R56" s="11"/>
      <c r="S56" s="11"/>
      <c r="T56" s="11"/>
    </row>
    <row r="57" spans="2:22" ht="18.75" customHeight="1" x14ac:dyDescent="0.15">
      <c r="J57" s="14"/>
      <c r="K57" s="14"/>
      <c r="L57" s="14"/>
      <c r="O57" s="11"/>
      <c r="P57" s="18"/>
      <c r="Q57" s="11"/>
      <c r="R57" s="11"/>
      <c r="S57" s="11"/>
      <c r="T57" s="11"/>
    </row>
    <row r="58" spans="2:22" ht="18.75" customHeight="1" x14ac:dyDescent="0.15">
      <c r="J58" s="14"/>
      <c r="K58" s="14"/>
      <c r="L58" s="14"/>
      <c r="M58" s="22"/>
      <c r="N58" s="22"/>
      <c r="O58" s="11"/>
      <c r="P58" s="22"/>
      <c r="Q58" s="11"/>
      <c r="R58" s="11"/>
      <c r="S58" s="11"/>
      <c r="T58" s="11"/>
    </row>
    <row r="59" spans="2:22" ht="18.75" customHeight="1" x14ac:dyDescent="0.15">
      <c r="J59" s="14"/>
      <c r="K59" s="14"/>
      <c r="L59" s="14"/>
      <c r="M59" s="20"/>
      <c r="N59" s="20"/>
      <c r="O59" s="11"/>
      <c r="P59" s="21"/>
      <c r="Q59" s="11"/>
      <c r="R59" s="11"/>
      <c r="S59" s="11"/>
      <c r="T59" s="11"/>
    </row>
    <row r="60" spans="2:22" ht="18.75" customHeight="1" x14ac:dyDescent="0.15">
      <c r="J60" s="14"/>
      <c r="K60" s="11"/>
      <c r="L60" s="11"/>
      <c r="O60" s="11"/>
      <c r="P60" s="18"/>
      <c r="Q60" s="11"/>
      <c r="R60" s="11"/>
      <c r="S60" s="11"/>
      <c r="T60" s="11"/>
    </row>
    <row r="61" spans="2:22" ht="18.75" customHeight="1" x14ac:dyDescent="0.15">
      <c r="J61" s="14"/>
      <c r="K61" s="11"/>
      <c r="L61" s="11"/>
      <c r="O61" s="11"/>
      <c r="P61" s="18"/>
      <c r="Q61" s="11"/>
      <c r="R61" s="11"/>
      <c r="S61" s="11"/>
      <c r="T61" s="11"/>
    </row>
    <row r="62" spans="2:22" ht="18.75" customHeight="1" x14ac:dyDescent="0.15">
      <c r="J62" s="14"/>
      <c r="K62" s="11"/>
      <c r="L62" s="11"/>
      <c r="O62" s="11"/>
      <c r="P62" s="18"/>
      <c r="Q62" s="11"/>
      <c r="R62" s="11"/>
      <c r="S62" s="11"/>
      <c r="T62" s="11"/>
    </row>
    <row r="63" spans="2:22" ht="18.75" customHeight="1" x14ac:dyDescent="0.15">
      <c r="J63" s="14"/>
      <c r="K63" s="14"/>
      <c r="L63" s="15"/>
      <c r="O63" s="11"/>
      <c r="P63" s="18"/>
      <c r="Q63" s="11"/>
      <c r="R63" s="11"/>
      <c r="S63" s="11"/>
      <c r="T63" s="11"/>
    </row>
    <row r="64" spans="2:22" ht="18.75" customHeight="1" x14ac:dyDescent="0.15">
      <c r="J64" s="14"/>
      <c r="K64" s="14"/>
      <c r="L64" s="15"/>
      <c r="O64" s="11"/>
      <c r="P64" s="18"/>
      <c r="Q64" s="11"/>
      <c r="R64" s="11"/>
      <c r="S64" s="11"/>
      <c r="T64" s="11"/>
    </row>
    <row r="65" spans="10:20" ht="18.75" customHeight="1" x14ac:dyDescent="0.15">
      <c r="J65" s="14"/>
      <c r="K65" s="14"/>
      <c r="L65" s="15"/>
      <c r="O65" s="11"/>
      <c r="P65" s="18"/>
      <c r="Q65" s="11"/>
      <c r="R65" s="11"/>
      <c r="S65" s="11"/>
      <c r="T65" s="11"/>
    </row>
    <row r="66" spans="10:20" ht="18.75" customHeight="1" x14ac:dyDescent="0.15">
      <c r="J66" s="14"/>
      <c r="K66" s="14"/>
      <c r="L66" s="15"/>
      <c r="O66" s="11"/>
      <c r="P66" s="18"/>
      <c r="Q66" s="11"/>
      <c r="R66" s="11"/>
      <c r="S66" s="11"/>
      <c r="T66" s="11"/>
    </row>
    <row r="67" spans="10:20" ht="18.75" customHeight="1" x14ac:dyDescent="0.15">
      <c r="J67" s="14"/>
      <c r="K67" s="14"/>
      <c r="L67" s="15"/>
      <c r="O67" s="11"/>
      <c r="P67" s="18"/>
      <c r="Q67" s="11"/>
      <c r="R67" s="11"/>
      <c r="S67" s="11"/>
      <c r="T67" s="11"/>
    </row>
    <row r="68" spans="10:20" ht="18.75" customHeight="1" x14ac:dyDescent="0.15">
      <c r="J68" s="14"/>
      <c r="K68" s="14"/>
      <c r="L68" s="15"/>
      <c r="M68" s="19"/>
      <c r="N68" s="19"/>
      <c r="O68" s="11"/>
      <c r="P68" s="19"/>
      <c r="Q68" s="11"/>
      <c r="R68" s="11"/>
      <c r="S68" s="11"/>
      <c r="T68" s="11"/>
    </row>
    <row r="69" spans="10:20" ht="18.75" customHeight="1" x14ac:dyDescent="0.15">
      <c r="J69" s="14"/>
      <c r="K69" s="14"/>
      <c r="L69" s="15"/>
      <c r="M69" s="19"/>
      <c r="N69" s="19"/>
      <c r="O69" s="11"/>
      <c r="P69" s="18"/>
      <c r="Q69" s="11"/>
      <c r="R69" s="11"/>
      <c r="S69" s="11"/>
      <c r="T69" s="11"/>
    </row>
    <row r="70" spans="10:20" ht="18.75" customHeight="1" x14ac:dyDescent="0.15">
      <c r="J70" s="14"/>
      <c r="K70" s="14"/>
      <c r="L70" s="15"/>
      <c r="O70" s="11"/>
      <c r="P70" s="18"/>
      <c r="Q70" s="11"/>
      <c r="R70" s="11"/>
      <c r="S70" s="11"/>
      <c r="T70" s="11"/>
    </row>
    <row r="71" spans="10:20" ht="18.75" customHeight="1" x14ac:dyDescent="0.15">
      <c r="J71" s="14"/>
      <c r="K71" s="14"/>
      <c r="L71" s="15"/>
      <c r="O71" s="11"/>
      <c r="P71" s="18"/>
      <c r="Q71" s="11"/>
      <c r="R71" s="11"/>
      <c r="S71" s="11"/>
      <c r="T71" s="11"/>
    </row>
    <row r="72" spans="10:20" ht="18.75" customHeight="1" x14ac:dyDescent="0.15">
      <c r="J72" s="14"/>
      <c r="K72" s="14"/>
      <c r="L72" s="15"/>
      <c r="O72" s="11"/>
      <c r="P72" s="18"/>
      <c r="Q72" s="11"/>
      <c r="R72" s="11"/>
      <c r="S72" s="11"/>
      <c r="T72" s="11"/>
    </row>
    <row r="73" spans="10:20" ht="18.75" customHeight="1" x14ac:dyDescent="0.15">
      <c r="J73" s="14"/>
      <c r="K73" s="14"/>
      <c r="L73" s="15"/>
      <c r="O73" s="11"/>
      <c r="P73" s="18"/>
      <c r="Q73" s="11"/>
      <c r="R73" s="11"/>
      <c r="S73" s="11"/>
      <c r="T73" s="11"/>
    </row>
    <row r="74" spans="10:20" ht="18.75" customHeight="1" x14ac:dyDescent="0.15">
      <c r="J74" s="14"/>
      <c r="K74" s="14"/>
      <c r="L74" s="15"/>
      <c r="O74" s="11"/>
      <c r="P74" s="18"/>
      <c r="Q74" s="11"/>
      <c r="R74" s="11"/>
      <c r="S74" s="11"/>
      <c r="T74" s="11"/>
    </row>
    <row r="75" spans="10:20" ht="18.75" customHeight="1" x14ac:dyDescent="0.15">
      <c r="J75" s="14"/>
      <c r="K75" s="14"/>
      <c r="L75" s="15"/>
      <c r="O75" s="11"/>
      <c r="P75" s="18"/>
      <c r="Q75" s="11"/>
      <c r="R75" s="11"/>
      <c r="S75" s="11"/>
      <c r="T75" s="11"/>
    </row>
    <row r="76" spans="10:20" ht="18.75" customHeight="1" x14ac:dyDescent="0.15">
      <c r="J76" s="14"/>
      <c r="K76" s="14"/>
      <c r="L76" s="15"/>
      <c r="O76" s="11"/>
      <c r="P76" s="18"/>
      <c r="Q76" s="11"/>
      <c r="R76" s="11"/>
      <c r="S76" s="11"/>
      <c r="T76" s="11"/>
    </row>
    <row r="77" spans="10:20" ht="18.75" customHeight="1" x14ac:dyDescent="0.15">
      <c r="J77" s="14"/>
      <c r="K77" s="14"/>
      <c r="L77" s="15"/>
      <c r="O77" s="11"/>
      <c r="P77" s="18"/>
      <c r="Q77" s="11"/>
      <c r="R77" s="11"/>
      <c r="S77" s="11"/>
      <c r="T77" s="11"/>
    </row>
    <row r="78" spans="10:20" ht="18.75" customHeight="1" x14ac:dyDescent="0.15">
      <c r="J78" s="14"/>
      <c r="K78" s="14"/>
      <c r="L78" s="15"/>
      <c r="O78" s="11"/>
      <c r="P78" s="18"/>
      <c r="Q78" s="11"/>
      <c r="R78" s="11"/>
      <c r="S78" s="11"/>
      <c r="T78" s="11"/>
    </row>
    <row r="79" spans="10:20" ht="18.75" customHeight="1" x14ac:dyDescent="0.15">
      <c r="J79" s="14"/>
      <c r="K79" s="14"/>
      <c r="L79" s="15"/>
      <c r="O79" s="11"/>
      <c r="P79" s="18"/>
      <c r="Q79" s="11"/>
      <c r="R79" s="11"/>
      <c r="S79" s="11"/>
      <c r="T79" s="11"/>
    </row>
    <row r="80" spans="10:20" ht="18.75" customHeight="1" x14ac:dyDescent="0.15">
      <c r="J80" s="14"/>
      <c r="K80" s="14"/>
      <c r="L80" s="15"/>
      <c r="O80" s="11"/>
      <c r="P80" s="18"/>
      <c r="Q80" s="11"/>
      <c r="R80" s="11"/>
      <c r="S80" s="11"/>
      <c r="T80" s="11"/>
    </row>
    <row r="81" spans="10:20" ht="18.75" customHeight="1" x14ac:dyDescent="0.15">
      <c r="J81" s="14"/>
      <c r="K81" s="14"/>
      <c r="L81" s="15"/>
      <c r="O81" s="11"/>
      <c r="P81" s="18"/>
      <c r="Q81" s="11"/>
      <c r="R81" s="11"/>
      <c r="S81" s="11"/>
      <c r="T81" s="11"/>
    </row>
    <row r="82" spans="10:20" ht="18.75" customHeight="1" x14ac:dyDescent="0.15">
      <c r="J82" s="14"/>
      <c r="K82" s="14"/>
      <c r="L82" s="15"/>
      <c r="O82" s="11"/>
      <c r="P82" s="18"/>
      <c r="Q82" s="11"/>
      <c r="R82" s="11"/>
      <c r="S82" s="11"/>
      <c r="T82" s="11"/>
    </row>
    <row r="83" spans="10:20" ht="18.75" customHeight="1" x14ac:dyDescent="0.15"/>
    <row r="84" spans="10:20" ht="18.75" customHeight="1" x14ac:dyDescent="0.15"/>
  </sheetData>
  <sheetProtection selectLockedCells="1"/>
  <sortState ref="E8:F91">
    <sortCondition ref="F8:F91"/>
  </sortState>
  <mergeCells count="86">
    <mergeCell ref="B35:H35"/>
    <mergeCell ref="N38:N40"/>
    <mergeCell ref="B36:H49"/>
    <mergeCell ref="O35:P37"/>
    <mergeCell ref="O38:P40"/>
    <mergeCell ref="O41:P43"/>
    <mergeCell ref="O44:P46"/>
    <mergeCell ref="O47:P49"/>
    <mergeCell ref="T38:T40"/>
    <mergeCell ref="T41:T43"/>
    <mergeCell ref="T44:T46"/>
    <mergeCell ref="T47:T49"/>
    <mergeCell ref="Q38:Q40"/>
    <mergeCell ref="Q41:Q43"/>
    <mergeCell ref="T23:T25"/>
    <mergeCell ref="T26:T28"/>
    <mergeCell ref="T29:T31"/>
    <mergeCell ref="T32:T34"/>
    <mergeCell ref="T35:T37"/>
    <mergeCell ref="T8:T10"/>
    <mergeCell ref="T11:T13"/>
    <mergeCell ref="T14:T16"/>
    <mergeCell ref="T17:T19"/>
    <mergeCell ref="T20:T22"/>
    <mergeCell ref="R2:S2"/>
    <mergeCell ref="J2:Q2"/>
    <mergeCell ref="B2:H4"/>
    <mergeCell ref="L26:L49"/>
    <mergeCell ref="N7:P7"/>
    <mergeCell ref="O17:P19"/>
    <mergeCell ref="O20:P22"/>
    <mergeCell ref="O23:P25"/>
    <mergeCell ref="M35:M40"/>
    <mergeCell ref="M41:M49"/>
    <mergeCell ref="Q14:Q16"/>
    <mergeCell ref="Q17:Q19"/>
    <mergeCell ref="Q44:Q46"/>
    <mergeCell ref="Q47:Q49"/>
    <mergeCell ref="R4:S4"/>
    <mergeCell ref="R5:S5"/>
    <mergeCell ref="R6:S6"/>
    <mergeCell ref="Q20:Q22"/>
    <mergeCell ref="Q23:Q25"/>
    <mergeCell ref="Q32:Q34"/>
    <mergeCell ref="Q35:Q37"/>
    <mergeCell ref="Q26:Q28"/>
    <mergeCell ref="Q29:Q31"/>
    <mergeCell ref="Q8:Q10"/>
    <mergeCell ref="Q11:Q13"/>
    <mergeCell ref="N8:N10"/>
    <mergeCell ref="N11:N13"/>
    <mergeCell ref="N4:Q4"/>
    <mergeCell ref="J5:Q5"/>
    <mergeCell ref="J6:Q6"/>
    <mergeCell ref="L8:M13"/>
    <mergeCell ref="J7:M7"/>
    <mergeCell ref="J8:K49"/>
    <mergeCell ref="O14:P16"/>
    <mergeCell ref="O32:P34"/>
    <mergeCell ref="N14:N16"/>
    <mergeCell ref="O26:P28"/>
    <mergeCell ref="O29:P31"/>
    <mergeCell ref="L14:M25"/>
    <mergeCell ref="N44:N46"/>
    <mergeCell ref="N47:N49"/>
    <mergeCell ref="B5:D6"/>
    <mergeCell ref="E5:H6"/>
    <mergeCell ref="N41:N43"/>
    <mergeCell ref="J4:M4"/>
    <mergeCell ref="O8:P10"/>
    <mergeCell ref="O11:P13"/>
    <mergeCell ref="M26:M34"/>
    <mergeCell ref="N17:N19"/>
    <mergeCell ref="N23:N25"/>
    <mergeCell ref="N20:N22"/>
    <mergeCell ref="N26:N28"/>
    <mergeCell ref="N29:N31"/>
    <mergeCell ref="G33:H33"/>
    <mergeCell ref="N32:N34"/>
    <mergeCell ref="N35:N37"/>
    <mergeCell ref="B7:C8"/>
    <mergeCell ref="D7:H8"/>
    <mergeCell ref="B11:C12"/>
    <mergeCell ref="D11:H12"/>
    <mergeCell ref="B9:C10"/>
    <mergeCell ref="D9:H10"/>
  </mergeCells>
  <phoneticPr fontId="5"/>
  <dataValidations count="1">
    <dataValidation type="list" allowBlank="1" showInputMessage="1" showErrorMessage="1" sqref="J2:Q2" xr:uid="{00000000-0002-0000-0000-000000000000}">
      <formula1>"初任者研修,キャリアアップ研修Ⅰ,キャリアアップ研修Ⅱ,キャリアアップ研修Ⅲ"</formula1>
    </dataValidation>
  </dataValidations>
  <pageMargins left="0.27559055118110237" right="0.11811023622047245" top="0.39370078740157483" bottom="0.19685039370078741" header="0" footer="0"/>
  <pageSetup paperSize="9" scale="69" orientation="landscape" r:id="rId1"/>
  <ignoredErrors>
    <ignoredError sqref="T8:T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L1" zoomScale="96" zoomScaleNormal="96" workbookViewId="0">
      <selection activeCell="O8" sqref="O8"/>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81" t="s">
        <v>347</v>
      </c>
      <c r="C2" s="182"/>
      <c r="D2" s="182"/>
      <c r="E2" t="s">
        <v>10</v>
      </c>
      <c r="I2" t="s">
        <v>26</v>
      </c>
      <c r="L2" s="1"/>
    </row>
    <row r="3" spans="2:16" x14ac:dyDescent="0.15">
      <c r="B3" s="188" t="s">
        <v>0</v>
      </c>
      <c r="C3" s="190" t="s">
        <v>1</v>
      </c>
      <c r="D3" s="188" t="s">
        <v>2</v>
      </c>
      <c r="E3" s="192" t="s">
        <v>11</v>
      </c>
      <c r="F3" s="192" t="s">
        <v>12</v>
      </c>
      <c r="G3" s="192" t="s">
        <v>13</v>
      </c>
      <c r="H3" s="194" t="s">
        <v>14</v>
      </c>
      <c r="I3" s="196" t="s">
        <v>348</v>
      </c>
      <c r="J3" s="196"/>
      <c r="K3" s="196"/>
      <c r="L3" s="197" t="s">
        <v>37</v>
      </c>
      <c r="M3" s="197"/>
      <c r="N3" s="200" t="s">
        <v>371</v>
      </c>
      <c r="O3" s="200"/>
      <c r="P3" s="200"/>
    </row>
    <row r="4" spans="2:16" x14ac:dyDescent="0.15">
      <c r="B4" s="189"/>
      <c r="C4" s="191"/>
      <c r="D4" s="189"/>
      <c r="E4" s="193"/>
      <c r="F4" s="193"/>
      <c r="G4" s="193"/>
      <c r="H4" s="195"/>
      <c r="I4" s="5" t="s">
        <v>27</v>
      </c>
      <c r="J4" s="5" t="s">
        <v>28</v>
      </c>
      <c r="K4" s="5" t="s">
        <v>29</v>
      </c>
      <c r="L4" s="5" t="s">
        <v>38</v>
      </c>
      <c r="M4" s="5" t="s">
        <v>39</v>
      </c>
      <c r="N4" s="5" t="s">
        <v>40</v>
      </c>
      <c r="O4" s="5" t="s">
        <v>41</v>
      </c>
      <c r="P4" s="5" t="s">
        <v>436</v>
      </c>
    </row>
    <row r="5" spans="2:16" ht="67.5" x14ac:dyDescent="0.15">
      <c r="B5" s="2" t="s">
        <v>349</v>
      </c>
      <c r="C5" s="3" t="s">
        <v>350</v>
      </c>
      <c r="D5" s="4" t="s">
        <v>351</v>
      </c>
      <c r="E5" s="7" t="s">
        <v>352</v>
      </c>
      <c r="F5" s="7" t="s">
        <v>353</v>
      </c>
      <c r="G5" s="7" t="s">
        <v>354</v>
      </c>
      <c r="H5" s="8" t="s">
        <v>355</v>
      </c>
      <c r="I5" s="8" t="s">
        <v>356</v>
      </c>
      <c r="J5" s="8" t="s">
        <v>357</v>
      </c>
      <c r="K5" s="8" t="s">
        <v>358</v>
      </c>
      <c r="L5" s="8" t="s">
        <v>51</v>
      </c>
      <c r="M5" s="8" t="s">
        <v>53</v>
      </c>
      <c r="N5" s="8" t="s">
        <v>359</v>
      </c>
      <c r="O5" s="8" t="s">
        <v>360</v>
      </c>
      <c r="P5" s="8" t="s">
        <v>361</v>
      </c>
    </row>
    <row r="6" spans="2:16" ht="45" x14ac:dyDescent="0.15">
      <c r="B6" s="2" t="s">
        <v>362</v>
      </c>
      <c r="C6" s="3" t="s">
        <v>267</v>
      </c>
      <c r="D6" s="4" t="s">
        <v>3</v>
      </c>
      <c r="E6" s="9" t="s">
        <v>15</v>
      </c>
      <c r="F6" s="7" t="s">
        <v>16</v>
      </c>
      <c r="G6" s="7" t="s">
        <v>17</v>
      </c>
      <c r="H6" s="7" t="s">
        <v>18</v>
      </c>
      <c r="I6" s="7" t="s">
        <v>30</v>
      </c>
      <c r="J6" s="7" t="s">
        <v>31</v>
      </c>
      <c r="K6" s="7" t="s">
        <v>32</v>
      </c>
      <c r="L6" s="7" t="s">
        <v>42</v>
      </c>
      <c r="M6" s="7" t="s">
        <v>43</v>
      </c>
      <c r="N6" s="7" t="s">
        <v>44</v>
      </c>
      <c r="O6" s="7" t="s">
        <v>45</v>
      </c>
      <c r="P6" s="7" t="s">
        <v>46</v>
      </c>
    </row>
    <row r="7" spans="2:16" ht="45" x14ac:dyDescent="0.15">
      <c r="B7" s="2" t="s">
        <v>363</v>
      </c>
      <c r="C7" s="3" t="s">
        <v>4</v>
      </c>
      <c r="D7" s="4" t="s">
        <v>5</v>
      </c>
      <c r="E7" s="7" t="s">
        <v>19</v>
      </c>
      <c r="F7" s="9" t="s">
        <v>20</v>
      </c>
      <c r="G7" s="9" t="s">
        <v>21</v>
      </c>
      <c r="H7" s="9" t="s">
        <v>22</v>
      </c>
      <c r="I7" s="9" t="s">
        <v>33</v>
      </c>
      <c r="J7" s="9" t="s">
        <v>34</v>
      </c>
      <c r="K7" s="9" t="s">
        <v>35</v>
      </c>
      <c r="L7" s="9" t="s">
        <v>47</v>
      </c>
      <c r="M7" s="9" t="s">
        <v>48</v>
      </c>
      <c r="N7" s="9" t="s">
        <v>372</v>
      </c>
      <c r="O7" s="9" t="s">
        <v>49</v>
      </c>
      <c r="P7" s="9" t="s">
        <v>50</v>
      </c>
    </row>
    <row r="8" spans="2:16" ht="67.5" x14ac:dyDescent="0.15">
      <c r="B8" s="2" t="s">
        <v>373</v>
      </c>
      <c r="C8" s="3" t="s">
        <v>6</v>
      </c>
      <c r="D8" s="4" t="s">
        <v>7</v>
      </c>
      <c r="E8" s="7" t="s">
        <v>437</v>
      </c>
      <c r="F8" s="9" t="s">
        <v>438</v>
      </c>
      <c r="G8" s="9" t="s">
        <v>23</v>
      </c>
      <c r="H8" s="9" t="s">
        <v>24</v>
      </c>
      <c r="I8" s="9" t="s">
        <v>439</v>
      </c>
      <c r="J8" s="9" t="s">
        <v>440</v>
      </c>
      <c r="K8" s="9" t="s">
        <v>441</v>
      </c>
      <c r="L8" s="9" t="s">
        <v>442</v>
      </c>
      <c r="M8" s="9" t="s">
        <v>52</v>
      </c>
      <c r="N8" s="9" t="s">
        <v>443</v>
      </c>
      <c r="O8" s="9" t="s">
        <v>445</v>
      </c>
      <c r="P8" s="9" t="s">
        <v>444</v>
      </c>
    </row>
    <row r="9" spans="2:16" s="6" customFormat="1" ht="33.75" customHeight="1" x14ac:dyDescent="0.15">
      <c r="B9" s="183" t="s">
        <v>364</v>
      </c>
      <c r="C9" s="198" t="s">
        <v>365</v>
      </c>
      <c r="D9" s="198"/>
      <c r="E9" s="184" t="s">
        <v>366</v>
      </c>
      <c r="F9" s="184"/>
      <c r="G9" s="184"/>
      <c r="H9" s="184"/>
      <c r="I9" s="184" t="s">
        <v>374</v>
      </c>
      <c r="J9" s="184"/>
      <c r="K9" s="184"/>
      <c r="L9" s="184" t="s">
        <v>36</v>
      </c>
      <c r="M9" s="184"/>
      <c r="N9" s="184"/>
      <c r="O9" s="184"/>
      <c r="P9" s="184"/>
    </row>
    <row r="10" spans="2:16" s="6" customFormat="1" ht="225" customHeight="1" x14ac:dyDescent="0.15">
      <c r="B10" s="183"/>
      <c r="C10" s="199" t="s">
        <v>367</v>
      </c>
      <c r="D10" s="199"/>
      <c r="E10" s="52" t="s">
        <v>375</v>
      </c>
      <c r="F10" s="52" t="s">
        <v>376</v>
      </c>
      <c r="G10" s="52" t="s">
        <v>368</v>
      </c>
      <c r="H10" s="52" t="s">
        <v>377</v>
      </c>
      <c r="I10" s="185" t="s">
        <v>378</v>
      </c>
      <c r="J10" s="186"/>
      <c r="K10" s="187"/>
      <c r="L10" s="185" t="s">
        <v>379</v>
      </c>
      <c r="M10" s="187"/>
      <c r="N10" s="52" t="s">
        <v>380</v>
      </c>
      <c r="O10" s="52" t="s">
        <v>369</v>
      </c>
      <c r="P10" s="52" t="s">
        <v>370</v>
      </c>
    </row>
  </sheetData>
  <mergeCells count="19">
    <mergeCell ref="L9:P9"/>
    <mergeCell ref="L10:M10"/>
    <mergeCell ref="I3:K3"/>
    <mergeCell ref="L3:M3"/>
    <mergeCell ref="C9:D9"/>
    <mergeCell ref="C10:D10"/>
    <mergeCell ref="N3:P3"/>
    <mergeCell ref="B2:D2"/>
    <mergeCell ref="B9:B10"/>
    <mergeCell ref="E9:H9"/>
    <mergeCell ref="I9:K9"/>
    <mergeCell ref="I10:K10"/>
    <mergeCell ref="B3:B4"/>
    <mergeCell ref="C3:C4"/>
    <mergeCell ref="D3:D4"/>
    <mergeCell ref="E3:E4"/>
    <mergeCell ref="F3:F4"/>
    <mergeCell ref="G3:G4"/>
    <mergeCell ref="H3:H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3"/>
  <sheetViews>
    <sheetView workbookViewId="0">
      <selection activeCell="J17" sqref="J17"/>
    </sheetView>
  </sheetViews>
  <sheetFormatPr defaultRowHeight="13.5" x14ac:dyDescent="0.15"/>
  <cols>
    <col min="1" max="1" width="3.5" bestFit="1" customWidth="1"/>
    <col min="2" max="2" width="6.5" style="42" customWidth="1"/>
    <col min="3" max="14" width="9" style="42"/>
    <col min="16" max="27" width="9" style="31"/>
  </cols>
  <sheetData>
    <row r="1" spans="1:118" x14ac:dyDescent="0.15">
      <c r="B1" s="50" t="s">
        <v>166</v>
      </c>
      <c r="C1" s="42" t="s">
        <v>167</v>
      </c>
      <c r="D1" s="42" t="s">
        <v>169</v>
      </c>
      <c r="E1" s="42" t="s">
        <v>170</v>
      </c>
      <c r="F1" s="42" t="s">
        <v>173</v>
      </c>
      <c r="G1" s="42" t="s">
        <v>176</v>
      </c>
      <c r="H1" s="42" t="s">
        <v>177</v>
      </c>
      <c r="I1" s="42" t="s">
        <v>179</v>
      </c>
      <c r="J1" s="42" t="s">
        <v>181</v>
      </c>
      <c r="K1" s="42" t="s">
        <v>185</v>
      </c>
      <c r="L1" s="42" t="s">
        <v>186</v>
      </c>
      <c r="M1" s="42" t="s">
        <v>187</v>
      </c>
      <c r="N1" s="42" t="s">
        <v>188</v>
      </c>
      <c r="O1" s="42" t="s">
        <v>189</v>
      </c>
    </row>
    <row r="2" spans="1:118" x14ac:dyDescent="0.15">
      <c r="A2">
        <v>12</v>
      </c>
      <c r="B2" s="51" t="s">
        <v>268</v>
      </c>
      <c r="C2" s="51" t="s">
        <v>269</v>
      </c>
      <c r="D2" s="51" t="s">
        <v>420</v>
      </c>
      <c r="E2" s="51" t="s">
        <v>270</v>
      </c>
      <c r="F2" s="51" t="s">
        <v>271</v>
      </c>
      <c r="G2" s="51" t="s">
        <v>272</v>
      </c>
      <c r="H2" s="51" t="s">
        <v>194</v>
      </c>
      <c r="I2" s="51" t="s">
        <v>273</v>
      </c>
      <c r="J2" s="51" t="s">
        <v>182</v>
      </c>
      <c r="K2" s="51" t="s">
        <v>274</v>
      </c>
      <c r="L2" s="51" t="s">
        <v>275</v>
      </c>
      <c r="M2" s="51" t="s">
        <v>276</v>
      </c>
      <c r="N2" s="51" t="s">
        <v>260</v>
      </c>
      <c r="O2" s="51" t="s">
        <v>190</v>
      </c>
      <c r="P2" s="32"/>
      <c r="Q2" s="32"/>
      <c r="R2" s="32"/>
      <c r="S2" s="32"/>
      <c r="T2" s="32"/>
      <c r="U2" s="32"/>
      <c r="V2" s="32"/>
      <c r="W2" s="32"/>
      <c r="X2" s="32"/>
      <c r="Y2" s="32"/>
      <c r="Z2" s="32"/>
      <c r="AA2" s="3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x14ac:dyDescent="0.15">
      <c r="A3">
        <v>11</v>
      </c>
      <c r="B3" s="51" t="s">
        <v>277</v>
      </c>
      <c r="C3" s="51" t="s">
        <v>278</v>
      </c>
      <c r="D3" s="51" t="s">
        <v>279</v>
      </c>
      <c r="E3" s="51" t="s">
        <v>280</v>
      </c>
      <c r="F3" s="51" t="s">
        <v>281</v>
      </c>
      <c r="G3" s="51" t="s">
        <v>282</v>
      </c>
      <c r="H3" s="51" t="s">
        <v>193</v>
      </c>
      <c r="I3" s="51" t="s">
        <v>283</v>
      </c>
      <c r="J3" s="51" t="s">
        <v>183</v>
      </c>
      <c r="K3" s="51" t="s">
        <v>284</v>
      </c>
      <c r="L3" s="51" t="s">
        <v>255</v>
      </c>
      <c r="M3" s="51" t="s">
        <v>285</v>
      </c>
      <c r="N3" s="51" t="s">
        <v>261</v>
      </c>
      <c r="O3" s="51" t="s">
        <v>334</v>
      </c>
      <c r="P3" s="32"/>
      <c r="Q3" s="32"/>
      <c r="R3" s="32"/>
      <c r="S3" s="32"/>
      <c r="T3" s="32"/>
      <c r="U3" s="32"/>
      <c r="V3" s="32"/>
      <c r="W3" s="32"/>
      <c r="X3" s="32"/>
      <c r="Y3" s="32"/>
      <c r="Z3" s="32"/>
      <c r="AA3" s="3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x14ac:dyDescent="0.15">
      <c r="A4">
        <v>10</v>
      </c>
      <c r="B4" s="51" t="s">
        <v>415</v>
      </c>
      <c r="C4" s="51" t="s">
        <v>428</v>
      </c>
      <c r="D4" s="51" t="s">
        <v>418</v>
      </c>
      <c r="E4" s="51" t="s">
        <v>171</v>
      </c>
      <c r="F4" s="51" t="s">
        <v>174</v>
      </c>
      <c r="G4" s="51" t="s">
        <v>286</v>
      </c>
      <c r="H4" s="51" t="s">
        <v>192</v>
      </c>
      <c r="I4" s="51" t="s">
        <v>246</v>
      </c>
      <c r="J4" s="51" t="s">
        <v>423</v>
      </c>
      <c r="K4" s="51" t="s">
        <v>416</v>
      </c>
      <c r="L4" s="51" t="s">
        <v>256</v>
      </c>
      <c r="M4" s="51" t="s">
        <v>287</v>
      </c>
      <c r="N4" s="51" t="s">
        <v>262</v>
      </c>
      <c r="O4" s="51" t="s">
        <v>335</v>
      </c>
      <c r="P4" s="32"/>
      <c r="Q4" s="32"/>
      <c r="R4" s="32"/>
      <c r="S4" s="32"/>
      <c r="T4" s="32"/>
      <c r="U4" s="32"/>
      <c r="V4" s="32"/>
      <c r="W4" s="32"/>
      <c r="X4" s="32"/>
      <c r="Y4" s="32"/>
      <c r="Z4" s="32"/>
      <c r="AA4" s="3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x14ac:dyDescent="0.15">
      <c r="A5">
        <v>9</v>
      </c>
      <c r="B5" s="51" t="s">
        <v>288</v>
      </c>
      <c r="C5" s="51" t="s">
        <v>289</v>
      </c>
      <c r="D5" s="51" t="s">
        <v>427</v>
      </c>
      <c r="E5" s="51" t="s">
        <v>424</v>
      </c>
      <c r="F5" s="51" t="s">
        <v>290</v>
      </c>
      <c r="G5" s="51" t="s">
        <v>291</v>
      </c>
      <c r="H5" s="51" t="s">
        <v>342</v>
      </c>
      <c r="I5" s="51" t="s">
        <v>292</v>
      </c>
      <c r="J5" s="51" t="s">
        <v>293</v>
      </c>
      <c r="K5" s="51" t="s">
        <v>294</v>
      </c>
      <c r="L5" s="51" t="s">
        <v>253</v>
      </c>
      <c r="M5" s="51" t="s">
        <v>417</v>
      </c>
      <c r="N5" s="51" t="s">
        <v>263</v>
      </c>
      <c r="O5" s="51" t="s">
        <v>336</v>
      </c>
      <c r="P5" s="32"/>
      <c r="Q5" s="32"/>
      <c r="R5" s="32"/>
      <c r="S5" s="32"/>
      <c r="T5" s="32"/>
      <c r="U5" s="32"/>
      <c r="V5" s="32"/>
      <c r="W5" s="32"/>
      <c r="X5" s="32"/>
      <c r="Y5" s="32"/>
      <c r="Z5" s="32"/>
      <c r="AA5" s="3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x14ac:dyDescent="0.15">
      <c r="A6">
        <v>8</v>
      </c>
      <c r="B6" s="51" t="s">
        <v>295</v>
      </c>
      <c r="C6" s="51" t="s">
        <v>421</v>
      </c>
      <c r="D6" s="51" t="s">
        <v>296</v>
      </c>
      <c r="E6" s="51" t="s">
        <v>172</v>
      </c>
      <c r="F6" s="51" t="s">
        <v>297</v>
      </c>
      <c r="G6" s="51" t="s">
        <v>298</v>
      </c>
      <c r="H6" s="51" t="s">
        <v>344</v>
      </c>
      <c r="I6" s="51" t="s">
        <v>180</v>
      </c>
      <c r="J6" s="51" t="s">
        <v>299</v>
      </c>
      <c r="K6" s="51" t="s">
        <v>300</v>
      </c>
      <c r="L6" s="51" t="s">
        <v>254</v>
      </c>
      <c r="M6" s="51" t="s">
        <v>266</v>
      </c>
      <c r="N6" s="51" t="s">
        <v>426</v>
      </c>
      <c r="O6" s="51" t="s">
        <v>412</v>
      </c>
      <c r="P6" s="32"/>
      <c r="Q6" s="32"/>
      <c r="R6" s="32"/>
      <c r="S6" s="32"/>
      <c r="T6" s="32"/>
      <c r="U6" s="32"/>
      <c r="V6" s="32"/>
      <c r="W6" s="32"/>
      <c r="X6" s="32"/>
      <c r="Y6" s="32"/>
      <c r="Z6" s="32"/>
      <c r="AA6" s="3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x14ac:dyDescent="0.15">
      <c r="A7">
        <v>7</v>
      </c>
      <c r="B7" s="51" t="s">
        <v>301</v>
      </c>
      <c r="C7" s="51" t="s">
        <v>302</v>
      </c>
      <c r="D7" s="51" t="s">
        <v>422</v>
      </c>
      <c r="E7" s="51" t="s">
        <v>303</v>
      </c>
      <c r="F7" s="51" t="s">
        <v>175</v>
      </c>
      <c r="G7" s="51" t="s">
        <v>197</v>
      </c>
      <c r="H7" s="51" t="s">
        <v>343</v>
      </c>
      <c r="I7" s="51" t="s">
        <v>304</v>
      </c>
      <c r="J7" s="51" t="s">
        <v>305</v>
      </c>
      <c r="K7" s="51" t="s">
        <v>306</v>
      </c>
      <c r="L7" s="51" t="s">
        <v>408</v>
      </c>
      <c r="M7" s="51" t="s">
        <v>413</v>
      </c>
      <c r="N7" s="51" t="s">
        <v>259</v>
      </c>
      <c r="O7" s="51" t="s">
        <v>341</v>
      </c>
      <c r="P7" s="32"/>
      <c r="Q7" s="32"/>
      <c r="R7" s="32"/>
      <c r="S7" s="32"/>
      <c r="T7" s="32"/>
      <c r="U7" s="32"/>
      <c r="V7" s="32"/>
      <c r="W7" s="32"/>
      <c r="X7" s="32"/>
      <c r="Y7" s="32"/>
      <c r="Z7" s="32"/>
      <c r="AA7" s="3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x14ac:dyDescent="0.15">
      <c r="A8">
        <v>6</v>
      </c>
      <c r="B8" s="51" t="s">
        <v>392</v>
      </c>
      <c r="C8" s="51" t="s">
        <v>393</v>
      </c>
      <c r="D8" s="51" t="s">
        <v>409</v>
      </c>
      <c r="E8" s="51" t="s">
        <v>396</v>
      </c>
      <c r="F8" s="51" t="s">
        <v>399</v>
      </c>
      <c r="G8" s="51" t="s">
        <v>400</v>
      </c>
      <c r="H8" s="51" t="s">
        <v>340</v>
      </c>
      <c r="I8" s="51" t="s">
        <v>410</v>
      </c>
      <c r="J8" s="51" t="s">
        <v>388</v>
      </c>
      <c r="K8" s="51" t="s">
        <v>385</v>
      </c>
      <c r="L8" s="51" t="s">
        <v>251</v>
      </c>
      <c r="M8" s="51" t="s">
        <v>383</v>
      </c>
      <c r="N8" s="51" t="s">
        <v>425</v>
      </c>
      <c r="O8" s="51" t="s">
        <v>381</v>
      </c>
      <c r="P8" s="32"/>
      <c r="Q8" s="32"/>
      <c r="R8" s="32"/>
      <c r="S8" s="32"/>
      <c r="T8" s="32"/>
      <c r="U8" s="32"/>
      <c r="V8" s="32"/>
      <c r="W8" s="32"/>
      <c r="X8" s="32"/>
      <c r="Y8" s="32"/>
      <c r="Z8" s="32"/>
      <c r="AA8" s="3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15">
      <c r="A9">
        <v>5</v>
      </c>
      <c r="B9" s="51" t="s">
        <v>390</v>
      </c>
      <c r="C9" s="51" t="s">
        <v>394</v>
      </c>
      <c r="D9" s="51" t="s">
        <v>307</v>
      </c>
      <c r="E9" s="51" t="s">
        <v>397</v>
      </c>
      <c r="F9" s="51" t="s">
        <v>401</v>
      </c>
      <c r="G9" s="51" t="s">
        <v>402</v>
      </c>
      <c r="H9" s="51" t="s">
        <v>308</v>
      </c>
      <c r="I9" s="51" t="s">
        <v>411</v>
      </c>
      <c r="J9" s="51" t="s">
        <v>184</v>
      </c>
      <c r="K9" s="51" t="s">
        <v>200</v>
      </c>
      <c r="L9" s="51" t="s">
        <v>252</v>
      </c>
      <c r="M9" s="51" t="s">
        <v>384</v>
      </c>
      <c r="N9" s="51" t="s">
        <v>406</v>
      </c>
      <c r="O9" s="51" t="s">
        <v>382</v>
      </c>
      <c r="P9" s="32"/>
      <c r="Q9" s="32"/>
      <c r="R9" s="32"/>
      <c r="S9" s="32"/>
      <c r="T9" s="32"/>
      <c r="U9" s="32"/>
      <c r="V9" s="32"/>
      <c r="W9" s="32"/>
      <c r="X9" s="32"/>
      <c r="Y9" s="32"/>
      <c r="Z9" s="32"/>
      <c r="AA9" s="3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15">
      <c r="A10">
        <v>4</v>
      </c>
      <c r="B10" s="51" t="s">
        <v>391</v>
      </c>
      <c r="C10" s="51" t="s">
        <v>404</v>
      </c>
      <c r="D10" s="51" t="s">
        <v>395</v>
      </c>
      <c r="E10" s="51" t="s">
        <v>398</v>
      </c>
      <c r="F10" s="51" t="s">
        <v>309</v>
      </c>
      <c r="G10" s="51" t="s">
        <v>310</v>
      </c>
      <c r="H10" s="51" t="s">
        <v>403</v>
      </c>
      <c r="I10" s="51" t="s">
        <v>405</v>
      </c>
      <c r="J10" s="51" t="s">
        <v>389</v>
      </c>
      <c r="K10" s="51" t="s">
        <v>386</v>
      </c>
      <c r="L10" s="51" t="s">
        <v>387</v>
      </c>
      <c r="M10" s="51" t="s">
        <v>311</v>
      </c>
      <c r="N10" s="51" t="s">
        <v>407</v>
      </c>
      <c r="O10" s="51" t="s">
        <v>191</v>
      </c>
      <c r="P10" s="32"/>
      <c r="Q10" s="32"/>
      <c r="R10" s="32"/>
      <c r="S10" s="32"/>
      <c r="T10" s="32"/>
      <c r="U10" s="32"/>
      <c r="V10" s="32"/>
      <c r="W10" s="32"/>
      <c r="X10" s="32"/>
      <c r="Y10" s="32"/>
      <c r="Z10" s="32"/>
      <c r="AA10" s="3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15">
      <c r="A11">
        <v>3</v>
      </c>
      <c r="B11" s="51" t="s">
        <v>312</v>
      </c>
      <c r="C11" s="51" t="s">
        <v>313</v>
      </c>
      <c r="D11" s="51" t="s">
        <v>331</v>
      </c>
      <c r="E11" s="51" t="s">
        <v>314</v>
      </c>
      <c r="F11" s="51" t="s">
        <v>315</v>
      </c>
      <c r="G11" s="51" t="s">
        <v>316</v>
      </c>
      <c r="H11" s="51" t="s">
        <v>196</v>
      </c>
      <c r="I11" s="51" t="s">
        <v>317</v>
      </c>
      <c r="J11" s="51" t="s">
        <v>318</v>
      </c>
      <c r="K11" s="51" t="s">
        <v>319</v>
      </c>
      <c r="L11" s="51" t="s">
        <v>248</v>
      </c>
      <c r="M11" s="51" t="s">
        <v>414</v>
      </c>
      <c r="N11" s="51" t="s">
        <v>330</v>
      </c>
      <c r="O11" s="51" t="s">
        <v>337</v>
      </c>
      <c r="P11" s="32"/>
      <c r="Q11" s="32"/>
      <c r="R11" s="32"/>
      <c r="S11" s="32"/>
      <c r="T11" s="32"/>
      <c r="U11" s="32"/>
      <c r="V11" s="32"/>
      <c r="W11" s="32"/>
      <c r="X11" s="32"/>
      <c r="Y11" s="32"/>
      <c r="Z11" s="32"/>
      <c r="AA11" s="32"/>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15">
      <c r="A12">
        <v>2</v>
      </c>
      <c r="B12" s="51" t="s">
        <v>320</v>
      </c>
      <c r="C12" s="51" t="s">
        <v>321</v>
      </c>
      <c r="D12" s="51" t="s">
        <v>333</v>
      </c>
      <c r="E12" s="51" t="s">
        <v>322</v>
      </c>
      <c r="F12" s="51" t="s">
        <v>323</v>
      </c>
      <c r="G12" s="51" t="s">
        <v>324</v>
      </c>
      <c r="H12" s="51" t="s">
        <v>195</v>
      </c>
      <c r="I12" s="51" t="s">
        <v>199</v>
      </c>
      <c r="J12" s="51" t="s">
        <v>325</v>
      </c>
      <c r="K12" s="51" t="s">
        <v>201</v>
      </c>
      <c r="L12" s="51" t="s">
        <v>249</v>
      </c>
      <c r="M12" s="51" t="s">
        <v>264</v>
      </c>
      <c r="N12" s="51" t="s">
        <v>257</v>
      </c>
      <c r="O12" s="51" t="s">
        <v>338</v>
      </c>
      <c r="P12" s="32"/>
      <c r="Q12" s="32"/>
      <c r="R12" s="32"/>
      <c r="S12" s="32"/>
      <c r="T12" s="32"/>
      <c r="U12" s="32"/>
      <c r="V12" s="32"/>
      <c r="W12" s="32"/>
      <c r="X12" s="32"/>
      <c r="Y12" s="32"/>
      <c r="Z12" s="32"/>
      <c r="AA12" s="32"/>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15">
      <c r="A13">
        <v>1</v>
      </c>
      <c r="B13" s="51" t="s">
        <v>245</v>
      </c>
      <c r="C13" s="51" t="s">
        <v>168</v>
      </c>
      <c r="D13" s="51" t="s">
        <v>419</v>
      </c>
      <c r="E13" s="51" t="s">
        <v>326</v>
      </c>
      <c r="F13" s="51" t="s">
        <v>327</v>
      </c>
      <c r="G13" s="51" t="s">
        <v>328</v>
      </c>
      <c r="H13" s="51" t="s">
        <v>178</v>
      </c>
      <c r="I13" s="51" t="s">
        <v>198</v>
      </c>
      <c r="J13" s="51" t="s">
        <v>329</v>
      </c>
      <c r="K13" s="51" t="s">
        <v>247</v>
      </c>
      <c r="L13" s="51" t="s">
        <v>250</v>
      </c>
      <c r="M13" s="51" t="s">
        <v>265</v>
      </c>
      <c r="N13" s="42" t="s">
        <v>258</v>
      </c>
      <c r="O13" s="51" t="s">
        <v>339</v>
      </c>
      <c r="P13" s="32"/>
      <c r="Q13" s="32"/>
      <c r="R13" s="32"/>
      <c r="S13" s="32"/>
      <c r="T13" s="32"/>
      <c r="U13" s="32"/>
      <c r="V13" s="32"/>
      <c r="W13" s="32"/>
      <c r="X13" s="32"/>
      <c r="Y13" s="32"/>
      <c r="Z13" s="32"/>
      <c r="AA13" s="32"/>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67</v>
      </c>
      <c r="C1" t="s">
        <v>66</v>
      </c>
      <c r="D1" t="s">
        <v>68</v>
      </c>
      <c r="I1" t="s">
        <v>69</v>
      </c>
      <c r="K1" s="24">
        <f>D2</f>
        <v>0</v>
      </c>
      <c r="L1" s="24">
        <f>D3</f>
        <v>0</v>
      </c>
      <c r="M1" s="24">
        <f>D4</f>
        <v>0</v>
      </c>
      <c r="N1" s="24">
        <f>D5</f>
        <v>0</v>
      </c>
      <c r="O1" s="24">
        <f>D6</f>
        <v>0</v>
      </c>
      <c r="P1" s="24">
        <f>D7</f>
        <v>0</v>
      </c>
      <c r="Q1" s="24">
        <f>D8</f>
        <v>0</v>
      </c>
      <c r="R1" s="24">
        <f>D9</f>
        <v>0</v>
      </c>
      <c r="S1" s="24">
        <f>D10</f>
        <v>0</v>
      </c>
      <c r="T1" s="24">
        <f>D11</f>
        <v>0</v>
      </c>
      <c r="U1" s="24">
        <f>D12</f>
        <v>0</v>
      </c>
      <c r="V1" s="24">
        <f>D13</f>
        <v>0</v>
      </c>
      <c r="W1" s="24">
        <f>D14</f>
        <v>0</v>
      </c>
      <c r="X1" s="24">
        <f>D15</f>
        <v>0</v>
      </c>
      <c r="Y1" s="24">
        <f>D16</f>
        <v>0</v>
      </c>
      <c r="Z1" s="24">
        <f>D17</f>
        <v>0</v>
      </c>
      <c r="AA1" s="24">
        <f>D18</f>
        <v>0</v>
      </c>
      <c r="AB1" s="24">
        <f>D19</f>
        <v>0</v>
      </c>
      <c r="AC1" s="24">
        <f>D20</f>
        <v>0</v>
      </c>
      <c r="AD1" s="24">
        <f>D21</f>
        <v>0</v>
      </c>
      <c r="AE1" s="24">
        <f>D22</f>
        <v>0</v>
      </c>
      <c r="AF1" s="24">
        <f>D23</f>
        <v>0</v>
      </c>
      <c r="AG1" s="24">
        <f>D24</f>
        <v>0</v>
      </c>
      <c r="AH1" s="24">
        <f>D25</f>
        <v>0</v>
      </c>
      <c r="AI1" s="24">
        <f>D26</f>
        <v>0</v>
      </c>
      <c r="AJ1" s="24">
        <f>D27</f>
        <v>0</v>
      </c>
      <c r="AK1" s="24">
        <f>D28</f>
        <v>0</v>
      </c>
      <c r="AL1" s="24">
        <f>D29</f>
        <v>0</v>
      </c>
      <c r="AM1" s="24">
        <f>D30</f>
        <v>0</v>
      </c>
      <c r="AN1" s="24">
        <f>D31</f>
        <v>0</v>
      </c>
      <c r="AO1" s="24">
        <f>D32</f>
        <v>0</v>
      </c>
      <c r="AP1" s="24">
        <f>D33</f>
        <v>0</v>
      </c>
      <c r="AQ1" s="24">
        <f>D34</f>
        <v>0</v>
      </c>
      <c r="AR1" s="24">
        <f>D35</f>
        <v>0</v>
      </c>
      <c r="AS1" s="24">
        <f>D36</f>
        <v>0</v>
      </c>
      <c r="AT1" s="24">
        <f>D37</f>
        <v>0</v>
      </c>
      <c r="AU1" s="24">
        <f>D38</f>
        <v>0</v>
      </c>
      <c r="AV1" s="24">
        <f>D39</f>
        <v>0</v>
      </c>
      <c r="AW1" s="24">
        <f>D40</f>
        <v>0</v>
      </c>
      <c r="AX1" s="24">
        <f>D41</f>
        <v>0</v>
      </c>
      <c r="AY1" s="24">
        <f>D42</f>
        <v>0</v>
      </c>
      <c r="AZ1" s="24">
        <f>D43</f>
        <v>0</v>
      </c>
      <c r="BA1" s="24"/>
      <c r="BB1" s="24"/>
      <c r="BC1" s="24"/>
      <c r="BD1" s="24"/>
      <c r="BE1" s="24"/>
      <c r="BF1" s="24"/>
      <c r="BG1" s="24"/>
      <c r="BH1" s="24"/>
      <c r="BI1" s="24"/>
      <c r="BJ1" s="24"/>
      <c r="BK1" s="24"/>
      <c r="BL1" s="24"/>
      <c r="BM1" s="24"/>
    </row>
    <row r="2" spans="1:65" x14ac:dyDescent="0.15">
      <c r="A2" s="42" t="s">
        <v>88</v>
      </c>
      <c r="B2" s="42">
        <v>1</v>
      </c>
      <c r="C2" s="42">
        <f>セルフチェックのまとめ!S13</f>
        <v>0</v>
      </c>
      <c r="D2" s="43">
        <f t="shared" ref="D2:D43" si="0">C2/5</f>
        <v>0</v>
      </c>
      <c r="E2" s="24">
        <f>D7</f>
        <v>0</v>
      </c>
      <c r="I2" t="s">
        <v>70</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2" t="s">
        <v>86</v>
      </c>
      <c r="B3" s="42">
        <v>1</v>
      </c>
      <c r="C3" s="42">
        <f>セルフチェックのまとめ!S12</f>
        <v>0</v>
      </c>
      <c r="D3" s="43">
        <f t="shared" si="0"/>
        <v>0</v>
      </c>
      <c r="E3" s="24">
        <f>D6</f>
        <v>0</v>
      </c>
      <c r="I3" t="s">
        <v>72</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2" t="s">
        <v>84</v>
      </c>
      <c r="B4" s="42">
        <v>1</v>
      </c>
      <c r="C4" s="42">
        <f>セルフチェックのまとめ!S11</f>
        <v>0</v>
      </c>
      <c r="D4" s="43">
        <f t="shared" si="0"/>
        <v>0</v>
      </c>
      <c r="E4" s="24">
        <f>D5</f>
        <v>0</v>
      </c>
      <c r="I4" t="s">
        <v>71</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4" t="s">
        <v>82</v>
      </c>
      <c r="B5" s="44">
        <v>1</v>
      </c>
      <c r="C5" s="44">
        <f>セルフチェックのまとめ!S10</f>
        <v>0</v>
      </c>
      <c r="D5" s="45">
        <f t="shared" si="0"/>
        <v>0</v>
      </c>
      <c r="E5" s="24">
        <f>D4</f>
        <v>0</v>
      </c>
      <c r="I5" t="s">
        <v>73</v>
      </c>
      <c r="K5" t="s">
        <v>87</v>
      </c>
      <c r="L5" t="s">
        <v>85</v>
      </c>
      <c r="M5" t="s">
        <v>83</v>
      </c>
      <c r="N5" t="s">
        <v>81</v>
      </c>
      <c r="O5" t="s">
        <v>79</v>
      </c>
      <c r="P5" t="s">
        <v>77</v>
      </c>
      <c r="Q5" t="s">
        <v>157</v>
      </c>
      <c r="R5" t="s">
        <v>155</v>
      </c>
      <c r="S5" t="s">
        <v>153</v>
      </c>
      <c r="T5" t="s">
        <v>151</v>
      </c>
      <c r="U5" t="s">
        <v>149</v>
      </c>
      <c r="V5" t="s">
        <v>147</v>
      </c>
      <c r="W5" t="s">
        <v>145</v>
      </c>
      <c r="X5" t="s">
        <v>143</v>
      </c>
      <c r="Y5" t="s">
        <v>141</v>
      </c>
      <c r="Z5" t="s">
        <v>139</v>
      </c>
      <c r="AA5" t="s">
        <v>137</v>
      </c>
      <c r="AB5" t="s">
        <v>135</v>
      </c>
      <c r="AC5" t="s">
        <v>133</v>
      </c>
      <c r="AD5" t="s">
        <v>131</v>
      </c>
      <c r="AE5" t="s">
        <v>129</v>
      </c>
      <c r="AF5" t="s">
        <v>127</v>
      </c>
      <c r="AG5" t="s">
        <v>125</v>
      </c>
      <c r="AH5" t="s">
        <v>123</v>
      </c>
      <c r="AI5" t="s">
        <v>121</v>
      </c>
      <c r="AJ5" t="s">
        <v>119</v>
      </c>
      <c r="AK5" t="s">
        <v>117</v>
      </c>
      <c r="AL5" t="s">
        <v>115</v>
      </c>
      <c r="AM5" t="s">
        <v>113</v>
      </c>
      <c r="AN5" t="s">
        <v>75</v>
      </c>
      <c r="AO5" t="s">
        <v>111</v>
      </c>
      <c r="AP5" t="s">
        <v>109</v>
      </c>
      <c r="AQ5" t="s">
        <v>107</v>
      </c>
      <c r="AR5" t="s">
        <v>105</v>
      </c>
      <c r="AS5" t="s">
        <v>103</v>
      </c>
      <c r="AT5" t="s">
        <v>101</v>
      </c>
      <c r="AU5" t="s">
        <v>99</v>
      </c>
      <c r="AV5" t="s">
        <v>97</v>
      </c>
      <c r="AW5" t="s">
        <v>95</v>
      </c>
      <c r="AX5" t="s">
        <v>93</v>
      </c>
      <c r="AY5" t="s">
        <v>91</v>
      </c>
      <c r="AZ5" t="s">
        <v>89</v>
      </c>
    </row>
    <row r="6" spans="1:65" x14ac:dyDescent="0.15">
      <c r="A6" s="44" t="s">
        <v>80</v>
      </c>
      <c r="B6" s="44">
        <v>1</v>
      </c>
      <c r="C6" s="44">
        <f>セルフチェックのまとめ!S9</f>
        <v>0</v>
      </c>
      <c r="D6" s="45">
        <f t="shared" si="0"/>
        <v>0</v>
      </c>
      <c r="E6" s="24">
        <f>D3</f>
        <v>0</v>
      </c>
      <c r="I6" t="s">
        <v>74</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4" t="s">
        <v>78</v>
      </c>
      <c r="B7" s="44">
        <v>1</v>
      </c>
      <c r="C7" s="44">
        <f>セルフチェックのまとめ!S8</f>
        <v>0</v>
      </c>
      <c r="D7" s="45">
        <f t="shared" si="0"/>
        <v>0</v>
      </c>
      <c r="E7" s="24">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158</v>
      </c>
      <c r="B8">
        <v>1</v>
      </c>
      <c r="C8">
        <f>セルフチェックのまとめ!S49</f>
        <v>0</v>
      </c>
      <c r="D8" s="23">
        <f t="shared" si="0"/>
        <v>0</v>
      </c>
      <c r="E8" s="24">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156</v>
      </c>
      <c r="B9">
        <v>1</v>
      </c>
      <c r="C9">
        <f>セルフチェックのまとめ!S48</f>
        <v>0</v>
      </c>
      <c r="D9" s="23">
        <f t="shared" si="0"/>
        <v>0</v>
      </c>
      <c r="E9" s="24">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154</v>
      </c>
      <c r="B10">
        <v>1</v>
      </c>
      <c r="C10">
        <f>セルフチェックのまとめ!S47</f>
        <v>0</v>
      </c>
      <c r="D10" s="23">
        <f t="shared" si="0"/>
        <v>0</v>
      </c>
      <c r="E10" s="24">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152</v>
      </c>
      <c r="B11">
        <v>1</v>
      </c>
      <c r="C11">
        <f>セルフチェックのまとめ!S46</f>
        <v>0</v>
      </c>
      <c r="D11" s="23">
        <f t="shared" si="0"/>
        <v>0</v>
      </c>
      <c r="E11" s="24">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150</v>
      </c>
      <c r="B12">
        <v>1</v>
      </c>
      <c r="C12">
        <f>セルフチェックのまとめ!S45</f>
        <v>0</v>
      </c>
      <c r="D12" s="23">
        <f t="shared" si="0"/>
        <v>0</v>
      </c>
      <c r="E12" s="24">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148</v>
      </c>
      <c r="B13">
        <v>1</v>
      </c>
      <c r="C13">
        <f>セルフチェックのまとめ!S44</f>
        <v>0</v>
      </c>
      <c r="D13" s="23">
        <f t="shared" si="0"/>
        <v>0</v>
      </c>
      <c r="E13" s="24">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146</v>
      </c>
      <c r="B14">
        <v>1</v>
      </c>
      <c r="C14">
        <f>セルフチェックのまとめ!S43</f>
        <v>0</v>
      </c>
      <c r="D14" s="23">
        <f t="shared" si="0"/>
        <v>0</v>
      </c>
      <c r="E14" s="24">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144</v>
      </c>
      <c r="B15">
        <v>1</v>
      </c>
      <c r="C15">
        <f>セルフチェックのまとめ!S42</f>
        <v>0</v>
      </c>
      <c r="D15" s="23">
        <f t="shared" si="0"/>
        <v>0</v>
      </c>
      <c r="E15" s="24">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142</v>
      </c>
      <c r="B16">
        <v>1</v>
      </c>
      <c r="C16">
        <f>セルフチェックのまとめ!S41</f>
        <v>0</v>
      </c>
      <c r="D16" s="23">
        <f t="shared" si="0"/>
        <v>0</v>
      </c>
      <c r="E16" s="24">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140</v>
      </c>
      <c r="B17">
        <v>1</v>
      </c>
      <c r="C17">
        <f>セルフチェックのまとめ!S40</f>
        <v>0</v>
      </c>
      <c r="D17" s="23">
        <f t="shared" si="0"/>
        <v>0</v>
      </c>
      <c r="E17" s="24">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138</v>
      </c>
      <c r="B18">
        <v>1</v>
      </c>
      <c r="C18">
        <f>セルフチェックのまとめ!S39</f>
        <v>0</v>
      </c>
      <c r="D18" s="23">
        <f t="shared" si="0"/>
        <v>0</v>
      </c>
      <c r="E18" s="24">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136</v>
      </c>
      <c r="B19">
        <v>1</v>
      </c>
      <c r="C19">
        <f>セルフチェックのまとめ!S38</f>
        <v>0</v>
      </c>
      <c r="D19" s="23">
        <f t="shared" si="0"/>
        <v>0</v>
      </c>
      <c r="E19" s="24">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134</v>
      </c>
      <c r="B20">
        <v>1</v>
      </c>
      <c r="C20">
        <f>セルフチェックのまとめ!S37</f>
        <v>0</v>
      </c>
      <c r="D20" s="23">
        <f t="shared" si="0"/>
        <v>0</v>
      </c>
      <c r="E20" s="24">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132</v>
      </c>
      <c r="B21">
        <v>1</v>
      </c>
      <c r="C21">
        <f>セルフチェックのまとめ!S36</f>
        <v>0</v>
      </c>
      <c r="D21" s="23">
        <f t="shared" si="0"/>
        <v>0</v>
      </c>
      <c r="E21" s="24">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130</v>
      </c>
      <c r="B22">
        <v>1</v>
      </c>
      <c r="C22">
        <f>セルフチェックのまとめ!S35</f>
        <v>0</v>
      </c>
      <c r="D22" s="23">
        <f t="shared" si="0"/>
        <v>0</v>
      </c>
      <c r="E22" s="24">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128</v>
      </c>
      <c r="B23">
        <v>1</v>
      </c>
      <c r="C23">
        <f>セルフチェックのまとめ!S34</f>
        <v>0</v>
      </c>
      <c r="D23" s="23">
        <f t="shared" si="0"/>
        <v>0</v>
      </c>
      <c r="E23" s="24">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126</v>
      </c>
      <c r="B24">
        <v>1</v>
      </c>
      <c r="C24">
        <f>セルフチェックのまとめ!S33</f>
        <v>0</v>
      </c>
      <c r="D24" s="23">
        <f t="shared" si="0"/>
        <v>0</v>
      </c>
      <c r="E24" s="24">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124</v>
      </c>
      <c r="B25">
        <v>1</v>
      </c>
      <c r="C25">
        <f>セルフチェックのまとめ!S32</f>
        <v>0</v>
      </c>
      <c r="D25" s="23">
        <f t="shared" si="0"/>
        <v>0</v>
      </c>
      <c r="E25" s="24">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122</v>
      </c>
      <c r="B26">
        <v>1</v>
      </c>
      <c r="C26">
        <f>セルフチェックのまとめ!S31</f>
        <v>0</v>
      </c>
      <c r="D26" s="23">
        <f t="shared" si="0"/>
        <v>0</v>
      </c>
      <c r="E26" s="24">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120</v>
      </c>
      <c r="B27">
        <v>1</v>
      </c>
      <c r="C27">
        <f>セルフチェックのまとめ!S30</f>
        <v>0</v>
      </c>
      <c r="D27" s="23">
        <f t="shared" si="0"/>
        <v>0</v>
      </c>
      <c r="E27" s="24">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118</v>
      </c>
      <c r="B28">
        <v>1</v>
      </c>
      <c r="C28">
        <f>セルフチェックのまとめ!S29</f>
        <v>0</v>
      </c>
      <c r="D28" s="23">
        <f t="shared" si="0"/>
        <v>0</v>
      </c>
      <c r="E28" s="24">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116</v>
      </c>
      <c r="B29">
        <v>1</v>
      </c>
      <c r="C29">
        <f>セルフチェックのまとめ!S28</f>
        <v>0</v>
      </c>
      <c r="D29" s="23">
        <f t="shared" si="0"/>
        <v>0</v>
      </c>
      <c r="E29" s="24">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114</v>
      </c>
      <c r="B30">
        <v>1</v>
      </c>
      <c r="C30">
        <f>セルフチェックのまとめ!S27</f>
        <v>0</v>
      </c>
      <c r="D30" s="23">
        <f t="shared" si="0"/>
        <v>0</v>
      </c>
      <c r="E30" s="24">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76</v>
      </c>
      <c r="B31">
        <v>1</v>
      </c>
      <c r="C31">
        <f>セルフチェックのまとめ!S26</f>
        <v>0</v>
      </c>
      <c r="D31" s="23">
        <f t="shared" si="0"/>
        <v>0</v>
      </c>
      <c r="E31" s="24">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112</v>
      </c>
      <c r="B32">
        <v>1</v>
      </c>
      <c r="C32">
        <f>セルフチェックのまとめ!S25</f>
        <v>0</v>
      </c>
      <c r="D32" s="23">
        <f t="shared" si="0"/>
        <v>0</v>
      </c>
      <c r="E32" s="24">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110</v>
      </c>
      <c r="B33">
        <v>1</v>
      </c>
      <c r="C33">
        <f>セルフチェックのまとめ!S24</f>
        <v>0</v>
      </c>
      <c r="D33" s="23">
        <f t="shared" si="0"/>
        <v>0</v>
      </c>
      <c r="E33" s="24">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108</v>
      </c>
      <c r="B34">
        <v>1</v>
      </c>
      <c r="C34">
        <f>セルフチェックのまとめ!S23</f>
        <v>0</v>
      </c>
      <c r="D34" s="23">
        <f t="shared" si="0"/>
        <v>0</v>
      </c>
      <c r="E34" s="24">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106</v>
      </c>
      <c r="B35">
        <v>1</v>
      </c>
      <c r="C35">
        <f>セルフチェックのまとめ!S22</f>
        <v>0</v>
      </c>
      <c r="D35" s="23">
        <f t="shared" si="0"/>
        <v>0</v>
      </c>
      <c r="E35" s="24">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104</v>
      </c>
      <c r="B36">
        <v>1</v>
      </c>
      <c r="C36">
        <f>セルフチェックのまとめ!S21</f>
        <v>0</v>
      </c>
      <c r="D36" s="23">
        <f t="shared" si="0"/>
        <v>0</v>
      </c>
      <c r="E36" s="24">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102</v>
      </c>
      <c r="B37">
        <v>1</v>
      </c>
      <c r="C37">
        <f>セルフチェックのまとめ!S20</f>
        <v>0</v>
      </c>
      <c r="D37" s="23">
        <f t="shared" si="0"/>
        <v>0</v>
      </c>
      <c r="E37" s="24">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100</v>
      </c>
      <c r="B38">
        <v>1</v>
      </c>
      <c r="C38">
        <f>セルフチェックのまとめ!S19</f>
        <v>0</v>
      </c>
      <c r="D38" s="23">
        <f t="shared" si="0"/>
        <v>0</v>
      </c>
      <c r="E38" s="24">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98</v>
      </c>
      <c r="B39">
        <v>1</v>
      </c>
      <c r="C39">
        <f>セルフチェックのまとめ!S18</f>
        <v>0</v>
      </c>
      <c r="D39" s="23">
        <f t="shared" si="0"/>
        <v>0</v>
      </c>
      <c r="E39" s="24">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96</v>
      </c>
      <c r="B40">
        <v>1</v>
      </c>
      <c r="C40">
        <f>セルフチェックのまとめ!S17</f>
        <v>0</v>
      </c>
      <c r="D40" s="23">
        <f t="shared" si="0"/>
        <v>0</v>
      </c>
      <c r="E40" s="24">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94</v>
      </c>
      <c r="B41">
        <v>1</v>
      </c>
      <c r="C41">
        <f>セルフチェックのまとめ!S16</f>
        <v>0</v>
      </c>
      <c r="D41" s="23">
        <f t="shared" si="0"/>
        <v>0</v>
      </c>
      <c r="E41" s="24">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92</v>
      </c>
      <c r="B42">
        <v>1</v>
      </c>
      <c r="C42">
        <f>セルフチェックのまとめ!S15</f>
        <v>0</v>
      </c>
      <c r="D42" s="23">
        <f t="shared" si="0"/>
        <v>0</v>
      </c>
      <c r="E42" s="24">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90</v>
      </c>
      <c r="B43">
        <v>1</v>
      </c>
      <c r="C43">
        <f>セルフチェックのまとめ!S14</f>
        <v>0</v>
      </c>
      <c r="D43" s="23">
        <f t="shared" si="0"/>
        <v>0</v>
      </c>
      <c r="E43" s="24">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67</v>
      </c>
      <c r="C390" t="s">
        <v>66</v>
      </c>
      <c r="D390" t="s">
        <v>68</v>
      </c>
      <c r="I390" t="s">
        <v>69</v>
      </c>
      <c r="K390" s="24" t="e">
        <f>D391</f>
        <v>#DIV/0!</v>
      </c>
      <c r="L390" s="24" t="e">
        <f>D392</f>
        <v>#DIV/0!</v>
      </c>
      <c r="M390" s="24" t="e">
        <f>D393</f>
        <v>#DIV/0!</v>
      </c>
      <c r="N390" s="24" t="e">
        <f>D394</f>
        <v>#DIV/0!</v>
      </c>
      <c r="O390" s="24" t="e">
        <f>D395</f>
        <v>#DIV/0!</v>
      </c>
      <c r="P390" s="24" t="e">
        <f>D396</f>
        <v>#DIV/0!</v>
      </c>
      <c r="Q390" s="24" t="e">
        <f>D397</f>
        <v>#DIV/0!</v>
      </c>
      <c r="R390" s="24" t="e">
        <f>D398</f>
        <v>#DIV/0!</v>
      </c>
      <c r="S390" s="24" t="e">
        <f>D399</f>
        <v>#DIV/0!</v>
      </c>
      <c r="T390" s="24" t="e">
        <f>D400</f>
        <v>#DIV/0!</v>
      </c>
      <c r="U390" s="24" t="e">
        <f>D401</f>
        <v>#DIV/0!</v>
      </c>
      <c r="V390" s="24" t="e">
        <f>D402</f>
        <v>#DIV/0!</v>
      </c>
      <c r="W390" s="24" t="e">
        <f>D403</f>
        <v>#DIV/0!</v>
      </c>
      <c r="X390" s="24" t="e">
        <f>D404</f>
        <v>#DIV/0!</v>
      </c>
    </row>
    <row r="391" spans="1:24" x14ac:dyDescent="0.15">
      <c r="A391" s="46" t="s">
        <v>212</v>
      </c>
      <c r="B391" s="46">
        <v>1</v>
      </c>
      <c r="C391" s="49" t="e">
        <f>セルフチェックのまとめ!T11</f>
        <v>#DIV/0!</v>
      </c>
      <c r="D391" s="47" t="e">
        <f>C391/5</f>
        <v>#DIV/0!</v>
      </c>
      <c r="E391" s="24" t="e">
        <f>D392</f>
        <v>#DIV/0!</v>
      </c>
      <c r="I391" t="s">
        <v>70</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4" t="s">
        <v>211</v>
      </c>
      <c r="B392" s="44">
        <v>1</v>
      </c>
      <c r="C392" s="48" t="e">
        <f>セルフチェックのまとめ!T8</f>
        <v>#DIV/0!</v>
      </c>
      <c r="D392" s="45" t="e">
        <f>C392/5</f>
        <v>#DIV/0!</v>
      </c>
      <c r="E392" s="24" t="e">
        <f>D391</f>
        <v>#DIV/0!</v>
      </c>
      <c r="I392" t="s">
        <v>72</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214</v>
      </c>
      <c r="B393">
        <v>1</v>
      </c>
      <c r="C393" s="37" t="e">
        <f>セルフチェックのまとめ!T47</f>
        <v>#DIV/0!</v>
      </c>
      <c r="D393" s="23" t="e">
        <f t="shared" ref="D393:D404" si="156">C393/5</f>
        <v>#DIV/0!</v>
      </c>
      <c r="E393" s="24" t="e">
        <f t="shared" ref="E393:E402" si="157">D393</f>
        <v>#DIV/0!</v>
      </c>
      <c r="I393" t="s">
        <v>71</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216</v>
      </c>
      <c r="B394">
        <v>1</v>
      </c>
      <c r="C394" s="37" t="e">
        <f>セルフチェックのまとめ!T44</f>
        <v>#DIV/0!</v>
      </c>
      <c r="D394" s="23" t="e">
        <f t="shared" si="156"/>
        <v>#DIV/0!</v>
      </c>
      <c r="E394" s="24" t="e">
        <f t="shared" si="157"/>
        <v>#DIV/0!</v>
      </c>
      <c r="I394" t="s">
        <v>73</v>
      </c>
      <c r="K394" t="s">
        <v>243</v>
      </c>
      <c r="L394" t="s">
        <v>244</v>
      </c>
      <c r="M394" t="s">
        <v>213</v>
      </c>
      <c r="N394" t="s">
        <v>215</v>
      </c>
      <c r="O394" t="s">
        <v>217</v>
      </c>
      <c r="P394" t="s">
        <v>218</v>
      </c>
      <c r="Q394" t="s">
        <v>219</v>
      </c>
      <c r="R394" t="s">
        <v>220</v>
      </c>
      <c r="S394" t="s">
        <v>221</v>
      </c>
      <c r="T394" t="s">
        <v>222</v>
      </c>
      <c r="U394" t="s">
        <v>223</v>
      </c>
      <c r="V394" t="s">
        <v>225</v>
      </c>
      <c r="W394" t="s">
        <v>227</v>
      </c>
      <c r="X394" t="s">
        <v>228</v>
      </c>
    </row>
    <row r="395" spans="1:24" x14ac:dyDescent="0.15">
      <c r="A395" t="s">
        <v>217</v>
      </c>
      <c r="B395">
        <v>1</v>
      </c>
      <c r="C395" s="37" t="e">
        <f>セルフチェックのまとめ!T41</f>
        <v>#DIV/0!</v>
      </c>
      <c r="D395" s="23" t="e">
        <f t="shared" si="156"/>
        <v>#DIV/0!</v>
      </c>
      <c r="E395" s="24" t="e">
        <f t="shared" ref="E395:E400" si="158">D395</f>
        <v>#DIV/0!</v>
      </c>
      <c r="I395" t="s">
        <v>74</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218</v>
      </c>
      <c r="B396">
        <v>1</v>
      </c>
      <c r="C396" s="37" t="e">
        <f>セルフチェックのまとめ!T38</f>
        <v>#DIV/0!</v>
      </c>
      <c r="D396" s="23" t="e">
        <f t="shared" si="156"/>
        <v>#DIV/0!</v>
      </c>
      <c r="E396" s="24"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219</v>
      </c>
      <c r="B397">
        <v>1</v>
      </c>
      <c r="C397" s="37" t="e">
        <f>セルフチェックのまとめ!T35</f>
        <v>#DIV/0!</v>
      </c>
      <c r="D397" s="23" t="e">
        <f t="shared" si="156"/>
        <v>#DIV/0!</v>
      </c>
      <c r="E397" s="24"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220</v>
      </c>
      <c r="B398">
        <v>1</v>
      </c>
      <c r="C398" s="37" t="e">
        <f>セルフチェックのまとめ!T32</f>
        <v>#DIV/0!</v>
      </c>
      <c r="D398" s="23" t="e">
        <f t="shared" si="156"/>
        <v>#DIV/0!</v>
      </c>
      <c r="E398" s="24"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221</v>
      </c>
      <c r="B399">
        <v>1</v>
      </c>
      <c r="C399" s="37" t="e">
        <f>セルフチェックのまとめ!T29</f>
        <v>#DIV/0!</v>
      </c>
      <c r="D399" s="23" t="e">
        <f t="shared" si="156"/>
        <v>#DIV/0!</v>
      </c>
      <c r="E399" s="24"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222</v>
      </c>
      <c r="B400">
        <v>1</v>
      </c>
      <c r="C400" s="37" t="e">
        <f>セルフチェックのまとめ!T26</f>
        <v>#DIV/0!</v>
      </c>
      <c r="D400" s="23" t="e">
        <f t="shared" si="156"/>
        <v>#DIV/0!</v>
      </c>
      <c r="E400" s="24"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224</v>
      </c>
      <c r="B401">
        <v>1</v>
      </c>
      <c r="C401" s="37" t="e">
        <f>セルフチェックのまとめ!T23</f>
        <v>#DIV/0!</v>
      </c>
      <c r="D401" s="23" t="e">
        <f t="shared" si="156"/>
        <v>#DIV/0!</v>
      </c>
      <c r="E401" s="24"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226</v>
      </c>
      <c r="B402">
        <v>1</v>
      </c>
      <c r="C402" s="37" t="e">
        <f>セルフチェックのまとめ!T20</f>
        <v>#DIV/0!</v>
      </c>
      <c r="D402" s="23" t="e">
        <f t="shared" si="156"/>
        <v>#DIV/0!</v>
      </c>
      <c r="E402" s="24"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227</v>
      </c>
      <c r="B403">
        <v>1</v>
      </c>
      <c r="C403" s="37" t="e">
        <f>セルフチェックのまとめ!T17</f>
        <v>#DIV/0!</v>
      </c>
      <c r="D403" s="23" t="e">
        <f t="shared" si="156"/>
        <v>#DIV/0!</v>
      </c>
      <c r="E403" s="24"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228</v>
      </c>
      <c r="B404">
        <v>1</v>
      </c>
      <c r="C404" s="37" t="e">
        <f>セルフチェックのまとめ!T14</f>
        <v>#DIV/0!</v>
      </c>
      <c r="D404" s="23" t="e">
        <f t="shared" si="156"/>
        <v>#DIV/0!</v>
      </c>
      <c r="E404" s="24"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2023-02-22T00:34:43Z</cp:lastPrinted>
  <dcterms:created xsi:type="dcterms:W3CDTF">2017-11-20T05:06:31Z</dcterms:created>
  <dcterms:modified xsi:type="dcterms:W3CDTF">2023-02-27T00:25:18Z</dcterms:modified>
</cp:coreProperties>
</file>