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hara-k\Desktop\"/>
    </mc:Choice>
  </mc:AlternateContent>
  <xr:revisionPtr revIDLastSave="0" documentId="8_{784503A1-1190-4CA1-964D-4373ED750E30}" xr6:coauthVersionLast="36" xr6:coauthVersionMax="36" xr10:uidLastSave="{00000000-0000-0000-0000-000000000000}"/>
  <bookViews>
    <workbookView xWindow="0" yWindow="0" windowWidth="12585" windowHeight="5520" xr2:uid="{00000000-000D-0000-FFFF-FFFF00000000}"/>
  </bookViews>
  <sheets>
    <sheet name="セルフチェックのまとめ" sheetId="7" r:id="rId1"/>
    <sheet name="育成指標" sheetId="1" r:id="rId2"/>
    <sheet name="セルフチェック" sheetId="13" r:id="rId3"/>
    <sheet name="Graph Data" sheetId="12" r:id="rId4"/>
    <sheet name="Sheet1" sheetId="14" r:id="rId5"/>
  </sheets>
  <definedNames>
    <definedName name="_xlnm.Print_Area" localSheetId="0">セルフチェックのまとめ!$B$2:$T$49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1"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13" i="12" s="1"/>
  <c r="E399" i="12"/>
  <c r="E404" i="12"/>
  <c r="X390" i="12"/>
  <c r="X732"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9"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7" i="7"/>
  <c r="R44"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P532" i="12" l="1"/>
  <c r="P527" i="12"/>
  <c r="X730" i="12"/>
  <c r="P544" i="12"/>
  <c r="P543" i="12"/>
  <c r="W723" i="12"/>
  <c r="W706" i="12"/>
  <c r="X737" i="12"/>
  <c r="X753" i="12"/>
  <c r="X746" i="12"/>
  <c r="X745" i="12"/>
  <c r="X754" i="12"/>
  <c r="X738" i="12"/>
  <c r="X749" i="12"/>
  <c r="X741" i="12"/>
  <c r="X733" i="12"/>
  <c r="X750" i="12"/>
  <c r="X742" i="12"/>
  <c r="X734" i="12"/>
  <c r="X755" i="12"/>
  <c r="X751" i="12"/>
  <c r="X747" i="12"/>
  <c r="X743" i="12"/>
  <c r="X739" i="12"/>
  <c r="X735" i="12"/>
  <c r="X731" i="12"/>
  <c r="X752" i="12"/>
  <c r="X748" i="12"/>
  <c r="X744" i="12"/>
  <c r="X740" i="12"/>
  <c r="X736" i="12"/>
  <c r="W729" i="12"/>
  <c r="W715" i="12"/>
  <c r="W725" i="12"/>
  <c r="W708" i="12"/>
  <c r="W711" i="12"/>
  <c r="W704" i="12"/>
  <c r="W726" i="12"/>
  <c r="W720" i="12"/>
  <c r="W721" i="12"/>
  <c r="W705" i="12"/>
  <c r="W728" i="12"/>
  <c r="W707" i="12"/>
  <c r="W724" i="12"/>
  <c r="W716" i="12"/>
  <c r="W719" i="12"/>
  <c r="W718" i="12"/>
  <c r="W722" i="12"/>
  <c r="W714" i="12"/>
  <c r="W717" i="12"/>
  <c r="W712" i="12"/>
  <c r="W727" i="12"/>
  <c r="W710" i="12"/>
  <c r="P546" i="12"/>
  <c r="P537" i="12"/>
  <c r="P53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<sst xmlns="http://schemas.openxmlformats.org/spreadsheetml/2006/main" count="462" uniqueCount="435">
  <si>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</si>
  <si>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</si>
  <si>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</si>
  <si>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</si>
  <si>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</si>
  <si>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</si>
  <si>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</si>
  <si>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</si>
  <si>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</si>
  <si>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</si>
  <si>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</si>
  <si>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</si>
  <si>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</si>
  <si>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</si>
  <si>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</si>
  <si>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</si>
  <si>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</si>
  <si>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</si>
  <si>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</si>
  <si>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</si>
  <si>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</si>
  <si>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</si>
  <si>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</si>
  <si>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</si>
  <si>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</si>
  <si>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</si>
  <si>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</si>
  <si>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幅広い教養と教科等の専門的な知識・技能を持ち、柔軟に対応することができる人</t>
  </si>
  <si>
    <t>実務指標</t>
    <rPh sb="0" eb="2">
      <t>ジツム</t>
    </rPh>
    <rPh sb="2" eb="4">
      <t>シヒョウ</t>
    </rPh>
    <phoneticPr fontId="5"/>
  </si>
  <si>
    <t>セルフマネジメント</t>
  </si>
  <si>
    <t>チームマネジメント</t>
  </si>
  <si>
    <t>危機管理</t>
  </si>
  <si>
    <t>経験や研修を積むことで高めていく資質能力</t>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</si>
  <si>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</si>
  <si>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</si>
  <si>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</si>
  <si>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</si>
  <si>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</si>
  <si>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</si>
  <si>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</si>
  <si>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</si>
  <si>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</si>
  <si>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</si>
  <si>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</si>
  <si>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</si>
  <si>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</si>
  <si>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</si>
  <si>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</si>
  <si>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</si>
  <si>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</si>
  <si>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</si>
  <si>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</si>
  <si>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</si>
  <si>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</si>
  <si>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</si>
  <si>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</si>
  <si>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</si>
  <si>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</si>
  <si>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</si>
  <si>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</si>
  <si>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</si>
  <si>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</si>
  <si>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</si>
  <si>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</si>
  <si>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</si>
  <si>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</si>
  <si>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</si>
  <si>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</si>
  <si>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</si>
  <si>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</si>
  <si>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</si>
  <si>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</si>
  <si>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</si>
  <si>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</si>
  <si>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</si>
  <si>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</si>
  <si>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</si>
  <si>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</si>
  <si>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</si>
  <si>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</si>
  <si>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</si>
  <si>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</si>
  <si>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</si>
  <si>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</si>
  <si>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</si>
  <si>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</si>
  <si>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</si>
  <si>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</si>
  <si>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</si>
  <si>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</si>
  <si>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</si>
  <si>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</si>
  <si>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</si>
  <si>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</si>
  <si>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</si>
  <si>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</si>
  <si>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</si>
  <si>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</si>
  <si>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</si>
  <si>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</si>
  <si>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</si>
  <si>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</si>
  <si>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</si>
  <si>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</si>
  <si>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</si>
  <si>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</si>
  <si>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</si>
  <si>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</si>
  <si>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</si>
  <si>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</si>
  <si>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</si>
  <si>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</si>
  <si>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</si>
  <si>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</si>
  <si>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</si>
  <si>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</si>
  <si>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</si>
  <si>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</si>
  <si>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</si>
  <si>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</si>
  <si>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</si>
  <si>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</si>
  <si>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</si>
  <si>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</si>
  <si>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</si>
  <si>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</si>
  <si>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</si>
  <si>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</si>
  <si>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</si>
  <si>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</si>
  <si>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</si>
  <si>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</si>
  <si>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</si>
  <si>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</si>
  <si>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</si>
  <si>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</si>
  <si>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</si>
  <si>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</si>
  <si>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</si>
  <si>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</si>
  <si>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</si>
  <si>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</si>
  <si>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</si>
  <si>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</si>
  <si>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</si>
  <si>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評価の工夫改善を計画的・継続的に行うための校内の組織体制を構築している。</t>
  </si>
  <si>
    <t>教育課程の編成・実施・評価・改善を行う一連のＰＤＣＡサイクルを行っている。</t>
  </si>
  <si>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</si>
  <si>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</si>
  <si>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</si>
  <si>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</si>
  <si>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</si>
  <si>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</si>
  <si>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</si>
  <si>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</si>
  <si>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</si>
  <si>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</si>
  <si>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</si>
  <si>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</si>
  <si>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</si>
  <si>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</si>
  <si>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</si>
  <si>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</si>
  <si>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</si>
  <si>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</si>
  <si>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</si>
  <si>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</si>
  <si>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</si>
  <si>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</si>
  <si>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</si>
  <si>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</si>
  <si>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</si>
  <si>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</si>
  <si>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</si>
  <si>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</si>
  <si>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</si>
  <si>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</si>
  <si>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</si>
  <si>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</si>
  <si>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</si>
  <si>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</si>
  <si>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</si>
  <si>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</si>
  <si>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</si>
  <si>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</si>
  <si>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</si>
  <si>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</si>
  <si>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</si>
  <si>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</si>
  <si>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</si>
  <si>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</si>
  <si>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</si>
  <si>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</si>
  <si>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</si>
  <si>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</si>
  <si>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</si>
  <si>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</si>
  <si>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</si>
  <si>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</si>
  <si>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</si>
  <si>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カリキュラム・マネジメントの推進に向けて、リーダーシップを発揮し、年度ごとに改善を図っている。</t>
  </si>
  <si>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</si>
  <si>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</si>
  <si>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</si>
  <si>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</si>
  <si>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</si>
  <si>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</si>
  <si>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</si>
  <si>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</si>
  <si>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</si>
  <si>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</si>
  <si>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</si>
  <si>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自身の力量向上のために、自己の強みと課題を明確につかもうとしている。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</si>
  <si>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</si>
  <si>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</si>
  <si>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</si>
  <si>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</si>
  <si>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</si>
  <si>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</si>
  <si>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</si>
  <si>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</si>
  <si>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</si>
  <si>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</si>
  <si>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</si>
  <si>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</si>
  <si>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</si>
  <si>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</si>
  <si>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</si>
  <si>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</si>
  <si>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</si>
  <si>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</si>
  <si>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地域コミュニティの拠点としての学校づくり</t>
    <phoneticPr fontId="5"/>
  </si>
  <si>
    <t>① 地域社会の発展に主体的に寄与する力
② 郷土を愛し、地域の自然、歴史、文化およびそこに住む人々を尊重する態度</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</si>
  <si>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</si>
  <si>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</si>
  <si>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</si>
  <si>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</si>
  <si>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</si>
  <si>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</si>
  <si>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</si>
  <si>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</si>
  <si>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</si>
  <si>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</si>
  <si>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</si>
  <si>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</si>
  <si>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</si>
  <si>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</si>
  <si>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</si>
  <si>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Ⅰ 基礎形成期相当
（経験１年から５年程度）</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</si>
  <si>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</si>
  <si>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・チームの一員としての自己の役割を自覚し、任せられた職務に対して誠実に取り組む。
・チームの目標を理解し、同僚と協力して目標実現に向けて努力する。</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</si>
  <si>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</si>
  <si>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</si>
  <si>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</si>
  <si>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</si>
  <si>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</si>
  <si>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</si>
  <si>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</si>
  <si>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</si>
  <si>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</si>
  <si>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</si>
  <si>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</si>
  <si>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</si>
  <si>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</si>
  <si>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</si>
  <si>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</si>
  <si>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</si>
  <si>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</si>
  <si>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</si>
  <si>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</si>
  <si>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</si>
  <si>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調査・体験活動などを通して学んだ自己の考えを地域への思いと重ねて、まとめたり発信したりする学習活動を設定している。</t>
    <phoneticPr fontId="5"/>
  </si>
  <si>
    <t>これまでの自己のキャリアを振り返り、指導力を向上させようとしている。</t>
    <rPh sb="5" eb="7">
      <t>ジコ</t>
    </rPh>
    <phoneticPr fontId="5"/>
  </si>
  <si>
    <t>教員に向けた研修を実施したり、保護者に定期的に情報発信を行ったりしている。</t>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</si>
  <si>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</si>
  <si>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</si>
  <si>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</si>
  <si>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</si>
  <si>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</si>
  <si>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児童生徒の実態や地域の実情、自校の教育活動の状況を的確に把握している。</t>
    <phoneticPr fontId="5"/>
  </si>
  <si>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</si>
  <si>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</si>
  <si>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</si>
  <si>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</si>
  <si>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</si>
  <si>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Ⅳ 深化・貢献期相当
/管理職期相当
（経験20年程度以上）</t>
    <rPh sb="2" eb="4">
      <t>シンカ</t>
    </rPh>
    <rPh sb="5" eb="7">
      <t>コウケン</t>
    </rPh>
    <phoneticPr fontId="5"/>
  </si>
  <si>
    <t>＜保健室経営＞</t>
  </si>
  <si>
    <t>・平常時の安全確保、事故等の未然防止・再発防止を組織的に行い、リーダー的役割を果たして安全管理の充実を図る。
・養護教諭の専門性に基づき、安全管理体制について助言する。</t>
    <phoneticPr fontId="5"/>
  </si>
  <si>
    <t>・自らの実践や経験を検証し言語化することで、成果を次世代に継承する。
・導き出された成果を同僚や仲間と共有し活用することで養護教諭の専門性を高める。
・現代的健康課題や社会の変化に対応できるよう自己研鑽に努める。</t>
    <phoneticPr fontId="5"/>
  </si>
  <si>
    <t>・教科横断的な指導を取り入れる。
・児童生徒の実践力に結びつく効果的な保健教育を行う。</t>
    <phoneticPr fontId="5"/>
  </si>
  <si>
    <t>・健康課題の解決に向け、児童生徒の意思決定力や自己解決能力の育成を図る。
・学校内外の関係者との即応的継続的な相談支援体制の構築においてコーディネーターの役割を果たす。</t>
    <phoneticPr fontId="5"/>
  </si>
  <si>
    <t>・児童生徒の健康課題解決のために、保護者や関係機関と効果的に連携・調整し、専門的な立場から積極的に企画・運営に参画する。</t>
  </si>
  <si>
    <t>・研修会や想定訓練の企画・運営を積極的に行い、学校の危機管理能力の向上を図り、危険を予見するとともに対処する。
・事件・事故が発生した場合に適切かつ迅速に対処する。</t>
    <phoneticPr fontId="5"/>
  </si>
  <si>
    <t xml:space="preserve">・自らの養護実践を研究的にまとめ学校内外の関係者に発信する。
・専門性を深化・拡充するための自己研鑽に努める。
</t>
    <phoneticPr fontId="5"/>
  </si>
  <si>
    <t>・児童生徒が自分の健康課題に気づき、主体的に取組む態度を養う保健教育を推進する。
・家庭・地域と連携して健康課題を捉え、探究的学びを取り入れた指導方法で実践・評価・改善する。</t>
    <phoneticPr fontId="5"/>
  </si>
  <si>
    <t>・健康相談・保健指導に必要な援助資源の情報を収集・活用し、関係者間のネットワークを構築する。
・教育相談係や特別支援教育コーディネーターと連携し、チームとして対応する。
・ICT端末やクラウド等を活用した健康相談・保健指導の充実を図る。</t>
    <phoneticPr fontId="5"/>
  </si>
  <si>
    <t>・保健室経営計画を全職員に周知し、理解と協力を得て組織的に保健室経営を行う。
・学校教育目標の具現に向け、組織運営に積極的に参画し、保健室経営を工夫・評価・改善する。</t>
    <phoneticPr fontId="5"/>
  </si>
  <si>
    <t>・事故発生事例を分析し、学校環境や児童生徒の行動の改善に取り組む。
・関係機関との連携を強化して学校の安全管理体制や危機管理体制を点検・整備する。</t>
    <phoneticPr fontId="5"/>
  </si>
  <si>
    <t>・課題意識を持ち、仮説を立て検証する養護実践を行い、評価する。
・学び続ける意欲を持ち、自己研鑽に努める。</t>
    <phoneticPr fontId="5"/>
  </si>
  <si>
    <t>・カリキュラムマネジメントの視点を生かし、保健教育の年間指導計画の作成に参画する。
・児童生徒の実態や科学的根拠を踏まえ、学級担任等と連携しながら保健教育を行う。
・ICT端末やクラウド等を活用した保健教育を行う。</t>
    <phoneticPr fontId="5"/>
  </si>
  <si>
    <t>・健康課題の背景の把握、支援方針・支援方法の検討、学校内外の連携というプロセスを理解する。
・個別の健康課題を捉え、発達段階に応じた課題解決に向けて、健康相談・保健指導を行う。
・特別な配慮を要する児童生徒のニーズを見極めた健康相談・保健指導を行う。</t>
    <phoneticPr fontId="5"/>
  </si>
  <si>
    <t>・ICT端末やクラウド等を活用して情報を収集・分析し、主な健康課題について焦点化を図る。
・学校教育目標や学校保健目標をふまえ、児童生徒の健康課題に応じた保健室計画を作成し、実践する。</t>
    <phoneticPr fontId="5"/>
  </si>
  <si>
    <t>・保健組織活動の企画・運営に積極的に参画し、教職員と連携して学校保健活動を推進する。
・健康課題を把握し、学校三師・関係諸機関・関係者等との連携・協力体制を構築する。</t>
    <phoneticPr fontId="5"/>
  </si>
  <si>
    <t xml:space="preserve">・児童生徒の実態や特性に配慮した学校環境や連携体制を整備する。
・事故発生時には、関係者に報告・連絡を確実に行い、指示を仰ぎながら対応する。
・事故発生事例を分析し、課題を明らかにする。
</t>
    <phoneticPr fontId="5"/>
  </si>
  <si>
    <t xml:space="preserve">・児童生徒や学校の健康課題に対し、課題意識や研究疑問を見出す。
・日常の実践から課題意識を持ち、課題解決や実践力の向上に向けて積極的に研修に参加する。
</t>
    <phoneticPr fontId="5"/>
  </si>
  <si>
    <t>⑦＜保健管理＞</t>
    <rPh sb="2" eb="4">
      <t>ホケン</t>
    </rPh>
    <rPh sb="4" eb="6">
      <t>カンリ</t>
    </rPh>
    <phoneticPr fontId="5"/>
  </si>
  <si>
    <t>⑧＜保健教育＞</t>
    <rPh sb="2" eb="4">
      <t>ホケン</t>
    </rPh>
    <rPh sb="4" eb="6">
      <t>キョウイク</t>
    </rPh>
    <phoneticPr fontId="5"/>
  </si>
  <si>
    <t>＜保健教育＞</t>
    <phoneticPr fontId="5"/>
  </si>
  <si>
    <t>児童生徒の実践力に結びつく効果的な保健教育を行う。</t>
  </si>
  <si>
    <t>系統性のある健康教育を編成し、指導的立場で組織的に推進する。</t>
    <phoneticPr fontId="5"/>
  </si>
  <si>
    <t>自らの専門性や経験を生かして、保健教育の指導方法の質を高めている。</t>
    <rPh sb="15" eb="17">
      <t>ホケン</t>
    </rPh>
    <rPh sb="17" eb="19">
      <t>キョウイク</t>
    </rPh>
    <rPh sb="20" eb="22">
      <t>シドウ</t>
    </rPh>
    <rPh sb="22" eb="24">
      <t>ホウホウ</t>
    </rPh>
    <rPh sb="25" eb="26">
      <t>シツ</t>
    </rPh>
    <rPh sb="27" eb="28">
      <t>タカ</t>
    </rPh>
    <phoneticPr fontId="5"/>
  </si>
  <si>
    <t>⑨＜健康相談/保健指導＞</t>
    <phoneticPr fontId="5"/>
  </si>
  <si>
    <t>＜健康相談/保健指導＞</t>
    <phoneticPr fontId="5"/>
  </si>
  <si>
    <t>⑩＜保健室経営＞</t>
    <rPh sb="2" eb="5">
      <t>ホケンシツ</t>
    </rPh>
    <rPh sb="5" eb="7">
      <t>ケイエイ</t>
    </rPh>
    <phoneticPr fontId="5"/>
  </si>
  <si>
    <t>学校教育目標の具現に向け、組織運営に積極的に参画している。</t>
    <phoneticPr fontId="5"/>
  </si>
  <si>
    <t>保健室経営を工夫し、自己及び他者評価により改善している。</t>
    <rPh sb="10" eb="12">
      <t>ジコ</t>
    </rPh>
    <rPh sb="12" eb="13">
      <t>オヨ</t>
    </rPh>
    <rPh sb="14" eb="16">
      <t>タシャ</t>
    </rPh>
    <phoneticPr fontId="5"/>
  </si>
  <si>
    <t>学校保健活動における保健室のセンター的役割を理解している。</t>
    <phoneticPr fontId="5"/>
  </si>
  <si>
    <t>学校内外の状況について日常的に実態を把握し、具体的方策を明確化している。</t>
    <rPh sb="15" eb="17">
      <t>ジッタイ</t>
    </rPh>
    <rPh sb="18" eb="20">
      <t>ハアク</t>
    </rPh>
    <rPh sb="22" eb="25">
      <t>グタイテキ</t>
    </rPh>
    <rPh sb="25" eb="27">
      <t>ホウサク</t>
    </rPh>
    <rPh sb="30" eb="31">
      <t>カ</t>
    </rPh>
    <phoneticPr fontId="5"/>
  </si>
  <si>
    <t>保護者や地域住民、関係機関に保健室経営目標を発信し、協力を求めている。</t>
    <rPh sb="14" eb="17">
      <t>ホケンシツ</t>
    </rPh>
    <rPh sb="17" eb="19">
      <t>ケイエイ</t>
    </rPh>
    <rPh sb="19" eb="21">
      <t>モクヒョウ</t>
    </rPh>
    <phoneticPr fontId="5"/>
  </si>
  <si>
    <t>健康課題や具体的な方策を基に、組織を活用して保健活動に積極的に取り組んでいる。</t>
    <rPh sb="0" eb="2">
      <t>ケンコウ</t>
    </rPh>
    <rPh sb="2" eb="4">
      <t>カダイ</t>
    </rPh>
    <rPh sb="5" eb="8">
      <t>グタイテキ</t>
    </rPh>
    <rPh sb="9" eb="11">
      <t>ホウサク</t>
    </rPh>
    <rPh sb="22" eb="24">
      <t>ホケン</t>
    </rPh>
    <rPh sb="24" eb="26">
      <t>カツドウ</t>
    </rPh>
    <phoneticPr fontId="5"/>
  </si>
  <si>
    <t>＜保健組織活動＞</t>
    <phoneticPr fontId="5"/>
  </si>
  <si>
    <t>保健主事とともに組織活動を積極的に推進している。</t>
    <phoneticPr fontId="5"/>
  </si>
  <si>
    <t>児童生徒が互いに理解・信頼し合い、自己の存在感を感じることができる望ましい集団づくりに参画している。</t>
  </si>
  <si>
    <t>計画的・組織的に児童生徒理解やその支援を行うための方策をコーディネートをしている。</t>
    <rPh sb="0" eb="3">
      <t>ケイカクテキ</t>
    </rPh>
    <rPh sb="4" eb="7">
      <t>ソシキテキ</t>
    </rPh>
    <rPh sb="8" eb="10">
      <t>ジドウ</t>
    </rPh>
    <rPh sb="10" eb="12">
      <t>セイト</t>
    </rPh>
    <rPh sb="12" eb="14">
      <t>リカイ</t>
    </rPh>
    <rPh sb="17" eb="19">
      <t>シエン</t>
    </rPh>
    <rPh sb="20" eb="21">
      <t>オコナ</t>
    </rPh>
    <rPh sb="25" eb="27">
      <t>ホウサク</t>
    </rPh>
    <phoneticPr fontId="5"/>
  </si>
  <si>
    <t>保健活動がより効果的に行われるような視点で、学校運営を見直している。</t>
    <rPh sb="0" eb="2">
      <t>ホケン</t>
    </rPh>
    <rPh sb="2" eb="4">
      <t>カツドウ</t>
    </rPh>
    <rPh sb="7" eb="10">
      <t>コウカテキ</t>
    </rPh>
    <rPh sb="11" eb="12">
      <t>オコナ</t>
    </rPh>
    <rPh sb="18" eb="20">
      <t>シテン</t>
    </rPh>
    <rPh sb="22" eb="24">
      <t>ガッコウ</t>
    </rPh>
    <rPh sb="24" eb="26">
      <t>ウンエイ</t>
    </rPh>
    <rPh sb="27" eb="29">
      <t>ミナオ</t>
    </rPh>
    <phoneticPr fontId="5"/>
  </si>
  <si>
    <t>観察や情報収集等により校内の様々な集団の状況を把握し、学校全体で対応している。</t>
    <phoneticPr fontId="5"/>
  </si>
  <si>
    <t>＜安全管理・危機管理＞</t>
    <phoneticPr fontId="5"/>
  </si>
  <si>
    <t>＜保健組織活動＞</t>
    <rPh sb="1" eb="3">
      <t>ホケン</t>
    </rPh>
    <rPh sb="3" eb="5">
      <t>ソシキ</t>
    </rPh>
    <rPh sb="5" eb="7">
      <t>カツドウ</t>
    </rPh>
    <phoneticPr fontId="5"/>
  </si>
  <si>
    <t>＜研究・研修＞</t>
    <phoneticPr fontId="5"/>
  </si>
  <si>
    <t>＜研修・研究＞</t>
    <rPh sb="1" eb="3">
      <t>ケンシュウ</t>
    </rPh>
    <rPh sb="4" eb="6">
      <t>ケンキュウ</t>
    </rPh>
    <phoneticPr fontId="5"/>
  </si>
  <si>
    <t>・関係諸機関との協力体制をコーディネートし、教育活動の円滑な実施と保健管理の充実を図る。</t>
    <phoneticPr fontId="5"/>
  </si>
  <si>
    <t>・指導的立場で保健教育を組織的に推進する。</t>
    <phoneticPr fontId="5"/>
  </si>
  <si>
    <t>・児童生徒の心身の健康課題の解決に向けた計画的・組織的な健康相談・保健指導において、指導的役割を果たす。</t>
    <phoneticPr fontId="5"/>
  </si>
  <si>
    <t>・学校の課題解決に向けて、保健室経営を行うことで、学校運営に貢献する。</t>
    <phoneticPr fontId="5"/>
  </si>
  <si>
    <t>・地域の健康課題解決に向けたマネジメント力を発揮し、地域の関係者と連携して活動を推進する。</t>
    <phoneticPr fontId="5"/>
  </si>
  <si>
    <t>・学校保健活動における保健室のセンター的役割を理解し、学校内外の関係者と連携しながら組織的な保健室経営を行う。</t>
    <phoneticPr fontId="5"/>
  </si>
  <si>
    <t>・保健主事とともに組織活動を積極的に推進し、活動の評価・改善を通して、児童生徒・教職員等が主体的に参加できる体制を整える。</t>
    <phoneticPr fontId="5"/>
  </si>
  <si>
    <t>セルフチェックシート
（養護教諭）</t>
    <rPh sb="12" eb="14">
      <t>ヨウゴ</t>
    </rPh>
    <rPh sb="14" eb="16">
      <t>キョウユ</t>
    </rPh>
    <phoneticPr fontId="5"/>
  </si>
  <si>
    <t>＜健康相談/
　保健指導＞</t>
    <phoneticPr fontId="5"/>
  </si>
  <si>
    <t>＜安全管理・
　危機管理＞</t>
    <phoneticPr fontId="5"/>
  </si>
  <si>
    <t>＜保健組織
　　　活動＞</t>
    <phoneticPr fontId="5"/>
  </si>
  <si>
    <t>資質能力を支える
スキル</t>
    <rPh sb="0" eb="2">
      <t>シシツ</t>
    </rPh>
    <rPh sb="2" eb="4">
      <t>ノウリョク</t>
    </rPh>
    <rPh sb="5" eb="6">
      <t>ササ</t>
    </rPh>
    <phoneticPr fontId="5"/>
  </si>
  <si>
    <t>Ｂ　確かな人権意識と共感力　
①全ての人の人権を尊重する態度　②児童生徒や保護者の思いを感じ取る力</t>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</si>
  <si>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Ａ　高い倫理観と使命感及び確かな子ども理解　①社会の秩序と規律を遵守し、信頼される存在　②教員としての責務の自覚　③子どもに関する確かな科学的知見と深い人間愛　</t>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</si>
  <si>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t>＜保健管理①＞</t>
    <phoneticPr fontId="5"/>
  </si>
  <si>
    <t>＜保健管理②＞</t>
    <phoneticPr fontId="5"/>
  </si>
  <si>
    <t xml:space="preserve">・けがや疾病の症状を的確に見極め、受診の必要性などについて適切に判断し、迅速に対応する。
・救急体制を整備し、関係機関と連携しながら組織的に対応する。
・児童生徒の健康上の課題を早期に発見し、適正な保健管理を行う。
</t>
    <phoneticPr fontId="5"/>
  </si>
  <si>
    <t>・健康情報や公文書を適正に管理する。
・保健管理の効率化に向け、ICT端末やクラウド等を効果的に活用する。
・特別な配慮を要する児童生徒について関係機関と連携し保健管理を行う。</t>
    <phoneticPr fontId="5"/>
  </si>
  <si>
    <t xml:space="preserve">・保健管理の充実に向けて保護者や関係機関と連携して組織的に取り組み、コーディネーター的な役割を果たす。
</t>
    <phoneticPr fontId="5"/>
  </si>
  <si>
    <t>・ICT端末やクラウド等を活用し、地域や保護者、関係機関と連携しながら、効果的な取組を行う。</t>
    <phoneticPr fontId="5"/>
  </si>
  <si>
    <t>・ICT端末やクラウド等を活用した保健管理の実践事例を蓄積し、校内で共有する取組を行う。</t>
    <phoneticPr fontId="5"/>
  </si>
  <si>
    <t xml:space="preserve">・児童生徒のけがや疾病及び感染症の流行などの未然防止、再発防止について教職員の共通理解を図り組織的に推進する。
・特別な配慮を要する児童生徒の学校生活上のニーズを踏まえ、安心・安全な学校生活を送れるよう支援体制を構築する。
</t>
    <phoneticPr fontId="5"/>
  </si>
  <si>
    <t>救急な対応が必要な場面で、関係機関と連携し組織的な対応をしている。</t>
    <rPh sb="3" eb="5">
      <t>タイオウ</t>
    </rPh>
    <rPh sb="6" eb="8">
      <t>ヒツヨウ</t>
    </rPh>
    <rPh sb="9" eb="11">
      <t>バメン</t>
    </rPh>
    <rPh sb="21" eb="23">
      <t>ソシキ</t>
    </rPh>
    <rPh sb="23" eb="24">
      <t>テキ</t>
    </rPh>
    <phoneticPr fontId="5"/>
  </si>
  <si>
    <t>けがや疾病の症状を的確にアセスメントしている。</t>
    <phoneticPr fontId="5"/>
  </si>
  <si>
    <t>健康上特別な配慮を要する児童生徒について関係機関と連携している。</t>
    <rPh sb="0" eb="3">
      <t>ケンコウジョウ</t>
    </rPh>
    <phoneticPr fontId="5"/>
  </si>
  <si>
    <t>再発防止について教職員の共通理解を図り組織的に推進する</t>
  </si>
  <si>
    <t>児童生徒のけがや疾病及び感染症の流行状況などについてICTを活用し、健康課題を明確化している。</t>
    <rPh sb="18" eb="20">
      <t>ジョウキョウ</t>
    </rPh>
    <rPh sb="30" eb="32">
      <t>カツヨウ</t>
    </rPh>
    <rPh sb="34" eb="36">
      <t>ケンコウ</t>
    </rPh>
    <rPh sb="36" eb="38">
      <t>カダイ</t>
    </rPh>
    <rPh sb="39" eb="42">
      <t>メイカクカ</t>
    </rPh>
    <phoneticPr fontId="5"/>
  </si>
  <si>
    <t>児童生徒の安心・安全な生活のために、環境衛生管理に努めている。</t>
    <rPh sb="0" eb="2">
      <t>ジドウ</t>
    </rPh>
    <rPh sb="2" eb="4">
      <t>セイト</t>
    </rPh>
    <rPh sb="5" eb="7">
      <t>アンシン</t>
    </rPh>
    <rPh sb="8" eb="10">
      <t>アンゼン</t>
    </rPh>
    <rPh sb="11" eb="13">
      <t>セイカツ</t>
    </rPh>
    <rPh sb="18" eb="20">
      <t>カンキョウ</t>
    </rPh>
    <rPh sb="20" eb="22">
      <t>エイセイ</t>
    </rPh>
    <rPh sb="22" eb="24">
      <t>カンリ</t>
    </rPh>
    <rPh sb="25" eb="26">
      <t>ツト</t>
    </rPh>
    <phoneticPr fontId="5"/>
  </si>
  <si>
    <t>児童生徒のけがや疾病及び感染症の流行などの未然防止、再発防止の対策を校内に提案している。</t>
    <rPh sb="31" eb="33">
      <t>タイサク</t>
    </rPh>
    <rPh sb="34" eb="36">
      <t>コウナイ</t>
    </rPh>
    <rPh sb="37" eb="39">
      <t>テイアン</t>
    </rPh>
    <phoneticPr fontId="5"/>
  </si>
  <si>
    <t>健康課題解決に向けた環境衛生管理について、学校薬剤師と連携して取り組んでいる。</t>
    <rPh sb="0" eb="2">
      <t>ケンコウ</t>
    </rPh>
    <rPh sb="2" eb="4">
      <t>カダイ</t>
    </rPh>
    <rPh sb="4" eb="6">
      <t>カイケツ</t>
    </rPh>
    <rPh sb="7" eb="8">
      <t>ム</t>
    </rPh>
    <rPh sb="10" eb="12">
      <t>カンキョウ</t>
    </rPh>
    <rPh sb="12" eb="14">
      <t>エイセイ</t>
    </rPh>
    <rPh sb="14" eb="16">
      <t>カンリ</t>
    </rPh>
    <rPh sb="21" eb="23">
      <t>ガッコウ</t>
    </rPh>
    <rPh sb="23" eb="26">
      <t>ヤクザイシ</t>
    </rPh>
    <rPh sb="27" eb="29">
      <t>レンケイ</t>
    </rPh>
    <rPh sb="31" eb="32">
      <t>ト</t>
    </rPh>
    <rPh sb="33" eb="34">
      <t>ク</t>
    </rPh>
    <phoneticPr fontId="5"/>
  </si>
  <si>
    <t>健康観察による児童生徒の心身の健康状態を把握し分析している。</t>
    <rPh sb="0" eb="30">
      <t>シンダンケッカオヨシッペイジゴショチテキセツオコナ</t>
    </rPh>
    <phoneticPr fontId="5"/>
  </si>
  <si>
    <t>ICT端末やクラウド等を活用した保健管理により明らかになった実態を校内で共有している。</t>
    <rPh sb="23" eb="24">
      <t>アキ</t>
    </rPh>
    <rPh sb="30" eb="32">
      <t>ジッタイ</t>
    </rPh>
    <phoneticPr fontId="5"/>
  </si>
  <si>
    <t>校内外関係者と特別な配慮を要する児童生徒の学校生活上のニーズにそった支援している。</t>
    <phoneticPr fontId="5"/>
  </si>
  <si>
    <t>健康診断の結果から明確化した健康課題を保護者や関係機関に共有している。</t>
    <rPh sb="0" eb="2">
      <t>ケンコウ</t>
    </rPh>
    <rPh sb="2" eb="4">
      <t>シンダン</t>
    </rPh>
    <rPh sb="5" eb="7">
      <t>ケッカ</t>
    </rPh>
    <rPh sb="9" eb="12">
      <t>メイカクカ</t>
    </rPh>
    <rPh sb="14" eb="16">
      <t>ケンコウ</t>
    </rPh>
    <rPh sb="16" eb="18">
      <t>カダイ</t>
    </rPh>
    <rPh sb="19" eb="22">
      <t>ホゴシャ</t>
    </rPh>
    <rPh sb="23" eb="25">
      <t>カンケイ</t>
    </rPh>
    <rPh sb="25" eb="27">
      <t>キカン</t>
    </rPh>
    <rPh sb="28" eb="30">
      <t>キョウユウ</t>
    </rPh>
    <phoneticPr fontId="5"/>
  </si>
  <si>
    <t>特別な配慮を要する児童生徒の支援体制を、養護教諭の視点で評価をしている。</t>
    <rPh sb="0" eb="2">
      <t>ガッコウ</t>
    </rPh>
    <rPh sb="3" eb="5">
      <t>ケンコウ</t>
    </rPh>
    <rPh sb="5" eb="7">
      <t>カダイ</t>
    </rPh>
    <phoneticPr fontId="5"/>
  </si>
  <si>
    <t>健康観察による児童生徒の心身の健康状態の分析から、健康課題を明確化し関係者へ周知している。</t>
    <rPh sb="0" eb="2">
      <t>ケンコウ</t>
    </rPh>
    <rPh sb="20" eb="22">
      <t>ブンセキ</t>
    </rPh>
    <rPh sb="25" eb="27">
      <t>ケンコウ</t>
    </rPh>
    <rPh sb="27" eb="29">
      <t>カダイ</t>
    </rPh>
    <rPh sb="30" eb="33">
      <t>メイカクカ</t>
    </rPh>
    <rPh sb="34" eb="37">
      <t>カンケイシャ</t>
    </rPh>
    <rPh sb="38" eb="40">
      <t>シュウチ</t>
    </rPh>
    <phoneticPr fontId="5"/>
  </si>
  <si>
    <t>教科等横断的な指導を取り入れて実施している。</t>
    <rPh sb="2" eb="3">
      <t>トウ</t>
    </rPh>
    <rPh sb="15" eb="17">
      <t>ジッシ</t>
    </rPh>
    <phoneticPr fontId="5"/>
  </si>
  <si>
    <t>健康観察等から見えた課題の解決に必要な支援につなげている。専門的な視点を校内外の関係機関と連携し組織化している。</t>
    <rPh sb="0" eb="2">
      <t>ケンコウ</t>
    </rPh>
    <rPh sb="2" eb="4">
      <t>カンサツ</t>
    </rPh>
    <rPh sb="4" eb="5">
      <t>トウ</t>
    </rPh>
    <rPh sb="7" eb="8">
      <t>ミ</t>
    </rPh>
    <rPh sb="10" eb="12">
      <t>カダイ</t>
    </rPh>
    <rPh sb="13" eb="15">
      <t>カイケツ</t>
    </rPh>
    <rPh sb="16" eb="18">
      <t>ヒツヨウ</t>
    </rPh>
    <rPh sb="19" eb="21">
      <t>シエン</t>
    </rPh>
    <rPh sb="29" eb="32">
      <t>センモンテキ</t>
    </rPh>
    <rPh sb="33" eb="35">
      <t>シテン</t>
    </rPh>
    <rPh sb="36" eb="38">
      <t>コウナイ</t>
    </rPh>
    <rPh sb="38" eb="39">
      <t>ガイ</t>
    </rPh>
    <rPh sb="40" eb="42">
      <t>カンケイ</t>
    </rPh>
    <rPh sb="42" eb="44">
      <t>キカン</t>
    </rPh>
    <rPh sb="45" eb="47">
      <t>レンケイ</t>
    </rPh>
    <rPh sb="48" eb="51">
      <t>ソシキカ</t>
    </rPh>
    <phoneticPr fontId="5"/>
  </si>
  <si>
    <t>現代的な健康課題を抱える児童生徒に必要な支援を、専門的な視点で校内外の関係機関と連携し組織化している。</t>
    <rPh sb="0" eb="3">
      <t>ゲンダイテキ</t>
    </rPh>
    <rPh sb="4" eb="6">
      <t>ケンコウ</t>
    </rPh>
    <rPh sb="6" eb="8">
      <t>カダイ</t>
    </rPh>
    <rPh sb="9" eb="10">
      <t>カカ</t>
    </rPh>
    <rPh sb="12" eb="14">
      <t>ジドウ</t>
    </rPh>
    <rPh sb="14" eb="16">
      <t>セイト</t>
    </rPh>
    <rPh sb="17" eb="19">
      <t>ヒツヨウ</t>
    </rPh>
    <rPh sb="20" eb="22">
      <t>シエン</t>
    </rPh>
    <phoneticPr fontId="5"/>
  </si>
  <si>
    <t>健康診断の結果から導き出した健康課題について、自分の健康状態や問題に気付くように発信している。</t>
    <rPh sb="9" eb="10">
      <t>ミチビ</t>
    </rPh>
    <rPh sb="11" eb="12">
      <t>ダ</t>
    </rPh>
    <rPh sb="14" eb="16">
      <t>ケンコウ</t>
    </rPh>
    <rPh sb="16" eb="18">
      <t>カダイハッシンキョウイクモクヒョウ</t>
    </rPh>
    <phoneticPr fontId="5"/>
  </si>
  <si>
    <t>関係諸機関との学校保健活動の協力体制をコーディネートしている。</t>
    <rPh sb="7" eb="9">
      <t>ガッコウ</t>
    </rPh>
    <rPh sb="9" eb="11">
      <t>ホケン</t>
    </rPh>
    <rPh sb="11" eb="13">
      <t>カツドウ</t>
    </rPh>
    <phoneticPr fontId="5"/>
  </si>
  <si>
    <t>保健管理の情報化やICTを地域の関係者と協力し積極的に活用している。</t>
    <rPh sb="13" eb="15">
      <t>チイキ</t>
    </rPh>
    <rPh sb="16" eb="19">
      <t>カンケイシャ</t>
    </rPh>
    <rPh sb="20" eb="22">
      <t>キョウリョク</t>
    </rPh>
    <rPh sb="23" eb="26">
      <t>セッキョクテキ</t>
    </rPh>
    <rPh sb="27" eb="29">
      <t>カツヨウ</t>
    </rPh>
    <phoneticPr fontId="5"/>
  </si>
  <si>
    <t>地域の学校や関係機関と連携し、保健管理の情報化やICTの活用を組織的・体系的に推進している。</t>
    <phoneticPr fontId="5"/>
  </si>
  <si>
    <t>児童生徒が健康や健康的な生活に興味・関心を持ち、積極的に健康を維持・管理しようとする態度を養っている。</t>
    <phoneticPr fontId="5"/>
  </si>
  <si>
    <t>関係諸機関と教育活動の円滑な実施と保健管理の充実を推進している。</t>
    <rPh sb="25" eb="27">
      <t>スイシン</t>
    </rPh>
    <phoneticPr fontId="5"/>
  </si>
  <si>
    <t>ICT端末やクラウド等を活用し、地域や保護者、関係機関と連携しながら、効果的な取組を行っている。</t>
    <phoneticPr fontId="5"/>
  </si>
  <si>
    <t>児童生徒の実態に即した健康課題を、学校全体の取組としてコーディネートしている。</t>
    <rPh sb="0" eb="2">
      <t>ジドウ</t>
    </rPh>
    <rPh sb="2" eb="4">
      <t>セイト</t>
    </rPh>
    <rPh sb="5" eb="7">
      <t>ジッタイ</t>
    </rPh>
    <rPh sb="8" eb="9">
      <t>ソク</t>
    </rPh>
    <rPh sb="11" eb="13">
      <t>ケンコウ</t>
    </rPh>
    <rPh sb="13" eb="15">
      <t>カダイ</t>
    </rPh>
    <rPh sb="17" eb="19">
      <t>ガッコウ</t>
    </rPh>
    <rPh sb="19" eb="21">
      <t>ゼンタイ</t>
    </rPh>
    <rPh sb="22" eb="24">
      <t>トリクミ</t>
    </rPh>
    <phoneticPr fontId="5"/>
  </si>
  <si>
    <t>環境管理の観点から、けが等の再発防止(クライシスマネジメント）について教職員の共通理解を図り組織的に推進する</t>
    <rPh sb="0" eb="2">
      <t>カンキョウ</t>
    </rPh>
    <rPh sb="2" eb="4">
      <t>カンリ</t>
    </rPh>
    <rPh sb="5" eb="7">
      <t>カンテン</t>
    </rPh>
    <rPh sb="12" eb="13">
      <t>トウ</t>
    </rPh>
    <rPh sb="35" eb="38">
      <t>キョウショクイン</t>
    </rPh>
    <phoneticPr fontId="5"/>
  </si>
  <si>
    <t>対話によって自分の考えなどを広げたり深めたりする健康教育を実践している。</t>
    <rPh sb="24" eb="26">
      <t>ケンコウ</t>
    </rPh>
    <rPh sb="26" eb="28">
      <t>キョウイク</t>
    </rPh>
    <rPh sb="29" eb="31">
      <t>ジッセン</t>
    </rPh>
    <phoneticPr fontId="5"/>
  </si>
  <si>
    <t>児童生徒の実践力に結びつく授業を構想し、評価・改善により、より良い保健教育を推進している。</t>
    <phoneticPr fontId="5"/>
  </si>
  <si>
    <t>家庭・地域と連携して健康課題を捉え、探究的学びを取り入れた指導方法で実践し、評価・改善している。</t>
    <phoneticPr fontId="5"/>
  </si>
  <si>
    <t>児童生徒が自分の健康課題に気づき、主体的に取組む態度を養う保健教育を推進している。</t>
    <phoneticPr fontId="5"/>
  </si>
  <si>
    <t>ICT端末やクラウド等を活用した保健教育を行っている。</t>
    <phoneticPr fontId="5"/>
  </si>
  <si>
    <t>必要に応じて学級担任等と連携し、児童生徒の実態や科学的根拠を踏まえた保健学習を行っている。</t>
    <phoneticPr fontId="5"/>
  </si>
  <si>
    <t>カリキュラムマネジメントの視点で、年間の評価を年間の学校保健計画に生かしている。</t>
    <rPh sb="13" eb="15">
      <t>シテン</t>
    </rPh>
    <rPh sb="17" eb="19">
      <t>ネンカン</t>
    </rPh>
    <rPh sb="20" eb="22">
      <t>ヒョウカ</t>
    </rPh>
    <rPh sb="23" eb="25">
      <t>ネンカン</t>
    </rPh>
    <rPh sb="26" eb="28">
      <t>ガッコウ</t>
    </rPh>
    <rPh sb="28" eb="30">
      <t>ホケン</t>
    </rPh>
    <rPh sb="33" eb="34">
      <t>イ</t>
    </rPh>
    <phoneticPr fontId="5"/>
  </si>
  <si>
    <t>ICT端末やクラウド等を活用した健康相談・保健指導の充実を図っている。</t>
    <phoneticPr fontId="5"/>
  </si>
  <si>
    <t>教育相談係や特別支援教育コーディネーターと連携し、チームとして対応している。</t>
    <phoneticPr fontId="5"/>
  </si>
  <si>
    <t>特別な配慮を要する児童生徒のニーズを見極めた健康相談・保健指導を行っている。</t>
    <phoneticPr fontId="5"/>
  </si>
  <si>
    <t>個別の健康課題を捉え、発達段階に応じた課題解決に向けて、健康相談・保健指導を行っている。</t>
    <phoneticPr fontId="5"/>
  </si>
  <si>
    <t>健康課題の背景の把握、支援方針・支援方法の検討し、学校内外の連携し支援をしている。</t>
    <rPh sb="33" eb="35">
      <t>シエン</t>
    </rPh>
    <phoneticPr fontId="5"/>
  </si>
  <si>
    <t>健康相談・保健指導に必要な援助資源の情報を収集・活用し、関係者間のネットワークを構築している。</t>
    <phoneticPr fontId="5"/>
  </si>
  <si>
    <t>健康課題の解決に向け、児童生徒の意思決定力や自己解決能力の育成を図っている。</t>
    <phoneticPr fontId="5"/>
  </si>
  <si>
    <t>学校内外の関係者との即応的継続的な相談支援体制の構築においてコーディネーターの役割を果たしている。</t>
    <phoneticPr fontId="5"/>
  </si>
  <si>
    <t>健康相談・保健指導に必要な援助資源の情報を収集・活用し、関係者間のネットワークを構築している。</t>
    <rPh sb="5" eb="7">
      <t>ホケン</t>
    </rPh>
    <rPh sb="7" eb="9">
      <t>シドウ</t>
    </rPh>
    <phoneticPr fontId="5"/>
  </si>
  <si>
    <t>児童生徒の心身の健康課題の解決に向けた計画的・組織的な健康相談・保健指導を進め、指導的役割を果たしている</t>
    <rPh sb="27" eb="29">
      <t>ケンコウ</t>
    </rPh>
    <rPh sb="29" eb="31">
      <t>ソウダン</t>
    </rPh>
    <rPh sb="32" eb="34">
      <t>ホケン</t>
    </rPh>
    <rPh sb="34" eb="36">
      <t>シドウ</t>
    </rPh>
    <rPh sb="37" eb="38">
      <t>スス</t>
    </rPh>
    <phoneticPr fontId="5"/>
  </si>
  <si>
    <t>教育相談と連動し「チーム力」や「対応力」の向上を図っている。</t>
    <phoneticPr fontId="5"/>
  </si>
  <si>
    <t>学校の課題解決に向けて、保健室経営を行うことで、学校運営に貢献している。</t>
    <phoneticPr fontId="5"/>
  </si>
  <si>
    <t>学校内外の関係者と連携しながら組織的な保健室経営を行っている。</t>
    <rPh sb="25" eb="26">
      <t>オコナ</t>
    </rPh>
    <phoneticPr fontId="5"/>
  </si>
  <si>
    <t>保健室経営計画を全職員に周知し、理解と協力を得て組織的に保健室経営を行っている。</t>
    <phoneticPr fontId="5"/>
  </si>
  <si>
    <t>学校教育目標や学校保健目標をふまえ、年度ごとに重点的に取組む自校について目標を立てている。</t>
    <rPh sb="18" eb="20">
      <t>ネンド</t>
    </rPh>
    <rPh sb="23" eb="26">
      <t>ジュウテンテキ</t>
    </rPh>
    <rPh sb="27" eb="29">
      <t>トリク</t>
    </rPh>
    <rPh sb="30" eb="32">
      <t>ジコウ</t>
    </rPh>
    <rPh sb="36" eb="38">
      <t>モクヒョウ</t>
    </rPh>
    <rPh sb="39" eb="40">
      <t>タ</t>
    </rPh>
    <phoneticPr fontId="5"/>
  </si>
  <si>
    <t>児童生徒の健康課題に応じた保健室計画を作成し、実践している。</t>
    <phoneticPr fontId="5"/>
  </si>
  <si>
    <t>ICT端末やクラウド等を活用して情報を収集・分析し、主な健康課題について焦点化を図っている。</t>
    <phoneticPr fontId="5"/>
  </si>
  <si>
    <t>一人一人の児童生徒が安心して個性を発揮することができるよう意識しながら、保健組織活動を推進している。</t>
    <phoneticPr fontId="5"/>
  </si>
  <si>
    <t>健康課題を把握し、学校三師・関係諸機関・関係者等との連携・協力体制を構築している。</t>
    <phoneticPr fontId="5"/>
  </si>
  <si>
    <t>保健組織活動の企画・運営に積極的に参画し、教職員と連携して学校保健活動を推進している。</t>
    <phoneticPr fontId="5"/>
  </si>
  <si>
    <t>活動の評価・改善を通して、児童生徒・教職員等が主体的に参加できる体制を整えている。</t>
    <phoneticPr fontId="5"/>
  </si>
  <si>
    <t>地域の健康課題解決に向けたマネジメント力を発揮し、地域の関係者と連携して活動を推進している。</t>
    <phoneticPr fontId="5"/>
  </si>
  <si>
    <t>児童生徒の課題解決のために、保護者や学校内外の関係機関との連携を図り、組織的な活動を企画・運営している。</t>
    <phoneticPr fontId="5"/>
  </si>
  <si>
    <t>学校を取り巻く環境の危機管理について、家庭や地域などとの協力体制を確立している。</t>
    <phoneticPr fontId="5"/>
  </si>
  <si>
    <t>平常時の安全確保、事故等の未然防止・再発防止を組織的に行い、リーダー的役割を果たして安全管理の充実を図ている。</t>
    <phoneticPr fontId="5"/>
  </si>
  <si>
    <t>養護教諭の専門性に基づき、安全管理体制について助言している。</t>
    <phoneticPr fontId="5"/>
  </si>
  <si>
    <t>事故発生事例を分析し、課題解決に向けて積極的に提案・改善を行している。</t>
    <phoneticPr fontId="5"/>
  </si>
  <si>
    <t>研修会や想定訓練の企画・運営を積極的に行い、学校の危機管理能力の向上を図り、危険を予見するとともに対処している。</t>
    <phoneticPr fontId="5"/>
  </si>
  <si>
    <t>事件・事故が発生した場合に適切かつ迅速に対処している。</t>
    <phoneticPr fontId="5"/>
  </si>
  <si>
    <t>事故発生事例等の情報収集し、分析を積極的に行い、課題を明らかにしている。</t>
    <phoneticPr fontId="5"/>
  </si>
  <si>
    <t>関係機関との連携を強化して学校の安全管理体制や危機管理体制を点検・整備ている。</t>
    <phoneticPr fontId="5"/>
  </si>
  <si>
    <t>事故発生事例を分析し、学校環境や児童生徒の行動の改善に取り組んでいる。</t>
    <phoneticPr fontId="5"/>
  </si>
  <si>
    <t>児童生徒の実態や特性に配慮した学校環境や連携体制を整備している。</t>
    <phoneticPr fontId="5"/>
  </si>
  <si>
    <t>事故発生時には、関係者に報告・連絡を確実に行い、指示を仰ぎながら対応している。</t>
    <phoneticPr fontId="5"/>
  </si>
  <si>
    <t>事故発生事例を分析し、課題を明らかにしている。</t>
    <phoneticPr fontId="5"/>
  </si>
  <si>
    <t>児童生徒や学校の健康課題に対し、課題意識や研究疑問を見出している。</t>
    <phoneticPr fontId="5"/>
  </si>
  <si>
    <t>日常の実践から課題意識を持ち、課題解決や実践力の向上に向けて積極的に研修に参加している。</t>
    <phoneticPr fontId="5"/>
  </si>
  <si>
    <t>健康課題解決のために、計画的・系統的に情報を収集・分析し、学校現場で可能な実践的研究や研修に積極的に取り組んでいる。</t>
    <phoneticPr fontId="5"/>
  </si>
  <si>
    <t>課題意識を持ち、仮説を立て検証する養護実践を行い、評価している。</t>
    <phoneticPr fontId="5"/>
  </si>
  <si>
    <t>学び続ける意欲を持ち、自己研鑽に努めている。</t>
    <phoneticPr fontId="5"/>
  </si>
  <si>
    <t>実践的研究による成果を蓄積し、学校教育活動に役立てている。</t>
    <rPh sb="15" eb="17">
      <t>ガッコウ</t>
    </rPh>
    <rPh sb="17" eb="19">
      <t>キョウイク</t>
    </rPh>
    <rPh sb="19" eb="21">
      <t>カツドウ</t>
    </rPh>
    <phoneticPr fontId="5"/>
  </si>
  <si>
    <t>自らの養護実践や、学校としての組織的な取り組み内容や方法について探求し、専門職としての実践をさらに高めている。</t>
    <rPh sb="3" eb="5">
      <t>ヨウゴ</t>
    </rPh>
    <phoneticPr fontId="5"/>
  </si>
  <si>
    <t>専門性を深化・拡充するための自己研鑽に努めている。</t>
    <phoneticPr fontId="5"/>
  </si>
  <si>
    <t>自らの養護実践を研究的にまとめ学校内外の関係者に発信している。</t>
    <phoneticPr fontId="5"/>
  </si>
  <si>
    <t>現代的健康課題や社会の変化に対応できるよう自己研鑽に努めている。</t>
    <phoneticPr fontId="5"/>
  </si>
  <si>
    <t>導き出された成果を同僚や仲間と共有し活用することで養護教諭の専門性を高めている。</t>
    <phoneticPr fontId="5"/>
  </si>
  <si>
    <t>自らの実践や経験を検証し言語化することで、成果を次世代に継承している。</t>
    <phoneticPr fontId="5"/>
  </si>
  <si>
    <t>ICT端末やクラウド等を活用し、健康診断や健康観察を効率的に実施している。</t>
    <rPh sb="16" eb="18">
      <t>ケンコウ</t>
    </rPh>
    <rPh sb="18" eb="20">
      <t>シンダン</t>
    </rPh>
    <rPh sb="21" eb="23">
      <t>ケンコウ</t>
    </rPh>
    <rPh sb="23" eb="25">
      <t>カンサツ</t>
    </rPh>
    <rPh sb="26" eb="29">
      <t>コウリツテキ</t>
    </rPh>
    <rPh sb="30" eb="32">
      <t>ジッシ</t>
    </rPh>
    <phoneticPr fontId="5"/>
  </si>
  <si>
    <t>Ⅰ 基礎形成期相当
（経験１年から５年程度）</t>
  </si>
  <si>
    <t>初任者研修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</si>
</sst>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6"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b/>
      <sz val="11"/>
      <color rgb="FF000000"/>
      <name val="メイリオ"/>
      <family val="3"/>
      <charset val="128"/>
    </font>
    <font>
      <b/>
      <sz val="10"/>
      <color rgb="FF000000"/>
      <name val="メイリオ"/>
      <family val="3"/>
      <charset val="128"/>
    </font>
    <font>
      <b/>
      <sz val="10"/>
      <color theme="1"/>
      <name val="メイリオ"/>
      <family val="3"/>
      <charset val="128"/>
    </font>
    <font>
      <sz val="9"/>
      <color rgb="FF000000"/>
      <name val="メイリオ"/>
      <family val="3"/>
      <charset val="128"/>
    </font>
    <font>
      <b/>
      <sz val="10"/>
      <color theme="1"/>
      <name val="ＭＳ 明朝"/>
      <family val="1"/>
      <charset val="128"/>
    </font>
    <font>
      <b/>
      <sz val="11"/>
      <color theme="1"/>
      <name val="メイリオ"/>
      <family val="3"/>
      <charset val="128"/>
    </font>
    <font>
      <sz val="10"/>
      <color theme="1"/>
      <name val="ＭＳ ゴシック"/>
      <family val="3"/>
      <charset val="128"/>
    </font>
  </fonts>
  <fills count="28">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double">
        <color indexed="64"/>
      </left>
      <right style="thick">
        <color indexed="64"/>
      </right>
      <top style="thick">
        <color indexed="64"/>
      </top>
      <bottom style="thick">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62">
    <xf numFmtId="0" fontId="0" fillId="0" borderId="0" xfId="0">
      <alignment vertical="center"/>
    </xf>
    <xf numFmtId="0" fontId="6" fillId="0" borderId="0" xfId="0" applyFont="1">
      <alignment vertical="center"/>
    </xf>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pplyFill="1" applyBorder="1" applyAlignment="1">
      <alignment vertical="center"/>
    </xf>
    <xf numFmtId="0" fontId="9" fillId="4" borderId="1"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19" fillId="0" borderId="0" xfId="0" applyFont="1" applyFill="1" applyBorder="1" applyAlignment="1">
      <alignment horizontal="right" vertical="center"/>
    </xf>
    <xf numFmtId="0" fontId="9"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7" fontId="0" fillId="0" borderId="0" xfId="0" applyNumberFormat="1" applyFill="1">
      <alignment vertical="center"/>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0" fillId="19" borderId="0" xfId="0" applyFill="1">
      <alignment vertical="center"/>
    </xf>
    <xf numFmtId="9" fontId="0" fillId="19" borderId="0" xfId="1" applyFont="1" applyFill="1">
      <alignment vertical="center"/>
    </xf>
    <xf numFmtId="0" fontId="0" fillId="20" borderId="0" xfId="0" applyFill="1">
      <alignment vertical="center"/>
    </xf>
    <xf numFmtId="9" fontId="0" fillId="20" borderId="0" xfId="1" applyFont="1" applyFill="1">
      <alignment vertical="center"/>
    </xf>
    <xf numFmtId="0" fontId="0" fillId="6" borderId="0" xfId="0" applyFill="1">
      <alignment vertical="center"/>
    </xf>
    <xf numFmtId="9" fontId="0" fillId="6" borderId="0" xfId="1" applyFont="1" applyFill="1">
      <alignment vertical="center"/>
    </xf>
    <xf numFmtId="177" fontId="0" fillId="20" borderId="0" xfId="0" applyNumberFormat="1" applyFill="1">
      <alignment vertical="center"/>
    </xf>
    <xf numFmtId="177" fontId="0" fillId="6" borderId="0" xfId="0" applyNumberFormat="1" applyFill="1">
      <alignment vertical="center"/>
    </xf>
    <xf numFmtId="0" fontId="10" fillId="19" borderId="0" xfId="0" applyFont="1" applyFill="1">
      <alignment vertical="center"/>
    </xf>
    <xf numFmtId="0" fontId="0" fillId="19" borderId="0" xfId="0" applyFont="1" applyFill="1">
      <alignment vertical="center"/>
    </xf>
    <xf numFmtId="0" fontId="11" fillId="19" borderId="0" xfId="0" applyFont="1" applyFill="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42" fillId="23" borderId="18" xfId="0" applyFont="1" applyFill="1" applyBorder="1" applyAlignment="1">
      <alignment horizontal="justify" vertical="top" wrapText="1"/>
    </xf>
    <xf numFmtId="0" fontId="42" fillId="23" borderId="18" xfId="0" applyFont="1" applyFill="1" applyBorder="1" applyAlignment="1">
      <alignment horizontal="left" vertical="top" wrapText="1"/>
    </xf>
    <xf numFmtId="0" fontId="42" fillId="23" borderId="18" xfId="0" applyFont="1" applyFill="1" applyBorder="1" applyAlignment="1">
      <alignment vertical="top" wrapText="1"/>
    </xf>
    <xf numFmtId="0" fontId="42" fillId="23" borderId="18" xfId="0" applyFont="1" applyFill="1" applyBorder="1" applyAlignment="1">
      <alignment horizontal="left" vertical="center" wrapText="1"/>
    </xf>
    <xf numFmtId="0" fontId="26" fillId="0" borderId="18" xfId="0" applyFont="1" applyBorder="1" applyAlignment="1">
      <alignment vertical="center" wrapText="1"/>
    </xf>
    <xf numFmtId="0" fontId="26" fillId="0" borderId="18" xfId="0" applyFont="1" applyBorder="1" applyAlignment="1">
      <alignment horizontal="left" vertical="top" wrapText="1"/>
    </xf>
    <xf numFmtId="0" fontId="26" fillId="0" borderId="18" xfId="0" applyFont="1" applyBorder="1" applyAlignment="1">
      <alignment vertical="top" wrapText="1"/>
    </xf>
    <xf numFmtId="0" fontId="43" fillId="0" borderId="19" xfId="0" applyFont="1" applyBorder="1" applyAlignment="1">
      <alignment horizontal="justify" vertical="center" wrapText="1"/>
    </xf>
    <xf numFmtId="0" fontId="45" fillId="0" borderId="11" xfId="0" applyFont="1" applyFill="1" applyBorder="1" applyAlignment="1">
      <alignment horizontal="left" vertical="center" shrinkToFit="1"/>
    </xf>
    <xf numFmtId="0" fontId="45" fillId="0" borderId="16" xfId="0" applyFont="1" applyFill="1" applyBorder="1" applyAlignment="1">
      <alignment horizontal="left" vertical="center" shrinkToFit="1"/>
    </xf>
    <xf numFmtId="0" fontId="45" fillId="0" borderId="12" xfId="0" applyFont="1" applyFill="1" applyBorder="1" applyAlignment="1">
      <alignment horizontal="left" vertical="center" shrinkToFit="1"/>
    </xf>
    <xf numFmtId="0" fontId="45" fillId="0" borderId="11" xfId="0" applyFont="1" applyFill="1" applyBorder="1" applyAlignment="1">
      <alignment horizontal="left" vertical="center" wrapText="1" shrinkToFit="1"/>
    </xf>
    <xf numFmtId="0" fontId="45" fillId="0" borderId="16" xfId="0" applyFont="1" applyFill="1" applyBorder="1" applyAlignment="1">
      <alignment horizontal="left" vertical="center" wrapText="1" shrinkToFit="1"/>
    </xf>
    <xf numFmtId="0" fontId="0" fillId="19" borderId="0" xfId="0" applyFont="1" applyFill="1" applyAlignment="1">
      <alignment vertical="center" wrapText="1"/>
    </xf>
    <xf numFmtId="0" fontId="11" fillId="26" borderId="0" xfId="0" applyFont="1" applyFill="1" applyAlignment="1">
      <alignment vertical="center" wrapText="1"/>
    </xf>
    <xf numFmtId="0" fontId="14" fillId="26" borderId="0" xfId="0" applyFont="1" applyFill="1" applyAlignment="1">
      <alignment vertical="center" wrapText="1"/>
    </xf>
    <xf numFmtId="0" fontId="11" fillId="25" borderId="0" xfId="0" applyFont="1" applyFill="1" applyAlignment="1">
      <alignment vertical="center" wrapText="1"/>
    </xf>
    <xf numFmtId="0" fontId="14" fillId="25" borderId="0" xfId="0" applyFont="1" applyFill="1" applyAlignment="1">
      <alignment vertical="center" wrapText="1"/>
    </xf>
    <xf numFmtId="0" fontId="8" fillId="25" borderId="0" xfId="0" applyFont="1" applyFill="1" applyAlignment="1">
      <alignment vertical="center" wrapText="1"/>
    </xf>
    <xf numFmtId="0" fontId="11" fillId="18" borderId="0" xfId="0" applyFont="1" applyFill="1" applyAlignment="1">
      <alignment vertical="center" wrapText="1"/>
    </xf>
    <xf numFmtId="0" fontId="11" fillId="24" borderId="0" xfId="0" applyFont="1" applyFill="1" applyAlignment="1">
      <alignment vertical="center" wrapText="1"/>
    </xf>
    <xf numFmtId="0" fontId="11" fillId="0" borderId="0" xfId="0" applyFont="1" applyFill="1" applyAlignment="1">
      <alignment vertical="center" wrapText="1"/>
    </xf>
    <xf numFmtId="0" fontId="0" fillId="0" borderId="0" xfId="0" applyFont="1" applyAlignment="1">
      <alignment vertical="center" wrapText="1"/>
    </xf>
    <xf numFmtId="0" fontId="11" fillId="19" borderId="0" xfId="0" applyFont="1" applyFill="1" applyAlignment="1">
      <alignment vertical="center" wrapText="1"/>
    </xf>
    <xf numFmtId="0" fontId="0" fillId="24" borderId="0" xfId="0" applyFill="1" applyBorder="1">
      <alignment vertical="center"/>
    </xf>
    <xf numFmtId="0" fontId="18" fillId="8" borderId="15" xfId="0" applyFont="1" applyFill="1" applyBorder="1" applyAlignment="1" applyProtection="1">
      <alignment horizontal="center" vertical="center"/>
      <protection locked="0"/>
    </xf>
    <xf numFmtId="0" fontId="18" fillId="8" borderId="20" xfId="0" applyFont="1" applyFill="1" applyBorder="1" applyAlignment="1" applyProtection="1">
      <alignment horizontal="center" vertical="center"/>
      <protection locked="0"/>
    </xf>
    <xf numFmtId="0" fontId="18" fillId="8" borderId="21"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22" xfId="0" applyFont="1" applyFill="1" applyBorder="1" applyAlignment="1" applyProtection="1">
      <alignment horizontal="center" vertical="center"/>
      <protection locked="0"/>
    </xf>
    <xf numFmtId="0" fontId="45" fillId="0" borderId="12" xfId="0" applyFont="1" applyFill="1" applyBorder="1" applyAlignment="1">
      <alignment horizontal="left" vertical="center" wrapText="1" shrinkToFit="1"/>
    </xf>
    <xf numFmtId="0" fontId="39" fillId="22" borderId="5" xfId="0" applyFont="1" applyFill="1" applyBorder="1" applyAlignment="1">
      <alignment horizontal="center" vertical="center" wrapText="1"/>
    </xf>
    <xf numFmtId="0" fontId="39" fillId="22" borderId="13" xfId="0" applyFont="1" applyFill="1" applyBorder="1" applyAlignment="1">
      <alignment horizontal="center" vertical="center" wrapText="1"/>
    </xf>
    <xf numFmtId="0" fontId="39" fillId="22" borderId="7" xfId="0" applyFont="1" applyFill="1" applyBorder="1" applyAlignment="1">
      <alignment horizontal="center" vertical="center" wrapText="1"/>
    </xf>
    <xf numFmtId="0" fontId="39" fillId="22" borderId="14" xfId="0" applyFont="1" applyFill="1" applyBorder="1" applyAlignment="1">
      <alignment horizontal="center" vertical="center" wrapText="1"/>
    </xf>
    <xf numFmtId="0" fontId="39" fillId="22" borderId="8" xfId="0" applyFont="1" applyFill="1" applyBorder="1" applyAlignment="1">
      <alignment horizontal="center" vertical="center" wrapText="1"/>
    </xf>
    <xf numFmtId="0" fontId="39" fillId="22" borderId="10" xfId="0" applyFont="1" applyFill="1" applyBorder="1" applyAlignment="1">
      <alignment horizontal="center" vertical="center" wrapText="1"/>
    </xf>
    <xf numFmtId="0" fontId="44" fillId="22" borderId="5" xfId="0" applyFont="1" applyFill="1" applyBorder="1" applyAlignment="1">
      <alignment horizontal="center" vertical="center" wrapText="1"/>
    </xf>
    <xf numFmtId="0" fontId="44" fillId="22" borderId="13" xfId="0" applyFont="1" applyFill="1" applyBorder="1" applyAlignment="1">
      <alignment horizontal="center" vertical="center" wrapText="1"/>
    </xf>
    <xf numFmtId="0" fontId="44" fillId="22" borderId="7" xfId="0" applyFont="1" applyFill="1" applyBorder="1" applyAlignment="1">
      <alignment horizontal="center" vertical="center" wrapText="1"/>
    </xf>
    <xf numFmtId="0" fontId="44" fillId="22" borderId="14" xfId="0" applyFont="1" applyFill="1" applyBorder="1" applyAlignment="1">
      <alignment horizontal="center" vertical="center" wrapText="1"/>
    </xf>
    <xf numFmtId="0" fontId="44" fillId="22" borderId="8" xfId="0" applyFont="1" applyFill="1" applyBorder="1" applyAlignment="1">
      <alignment horizontal="center" vertical="center" wrapText="1"/>
    </xf>
    <xf numFmtId="0" fontId="44" fillId="22" borderId="10" xfId="0" applyFont="1" applyFill="1" applyBorder="1" applyAlignment="1">
      <alignment horizontal="center" vertical="center" wrapText="1"/>
    </xf>
    <xf numFmtId="0" fontId="44" fillId="27" borderId="5" xfId="0" applyFont="1" applyFill="1" applyBorder="1" applyAlignment="1">
      <alignment horizontal="center" vertical="center"/>
    </xf>
    <xf numFmtId="0" fontId="44" fillId="27" borderId="13" xfId="0" applyFont="1" applyFill="1" applyBorder="1" applyAlignment="1">
      <alignment horizontal="center" vertical="center"/>
    </xf>
    <xf numFmtId="0" fontId="44" fillId="27" borderId="7" xfId="0" applyFont="1" applyFill="1" applyBorder="1" applyAlignment="1">
      <alignment horizontal="center" vertical="center"/>
    </xf>
    <xf numFmtId="0" fontId="44" fillId="27" borderId="14" xfId="0" applyFont="1" applyFill="1" applyBorder="1" applyAlignment="1">
      <alignment horizontal="center" vertical="center"/>
    </xf>
    <xf numFmtId="0" fontId="44" fillId="27" borderId="8" xfId="0" applyFont="1" applyFill="1" applyBorder="1" applyAlignment="1">
      <alignment horizontal="center" vertical="center"/>
    </xf>
    <xf numFmtId="0" fontId="44" fillId="27" borderId="10" xfId="0" applyFont="1" applyFill="1" applyBorder="1" applyAlignment="1">
      <alignment horizontal="center" vertical="center"/>
    </xf>
    <xf numFmtId="0" fontId="6" fillId="0" borderId="5" xfId="0" applyFont="1" applyFill="1" applyBorder="1" applyAlignment="1">
      <alignment horizontal="center" vertical="center" textRotation="255" wrapText="1"/>
    </xf>
    <xf numFmtId="0" fontId="6" fillId="0" borderId="13"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4"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27" fillId="12" borderId="11"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12" xfId="0" applyFont="1" applyFill="1" applyBorder="1" applyAlignment="1">
      <alignment horizontal="center" vertical="center"/>
    </xf>
    <xf numFmtId="177" fontId="31" fillId="18" borderId="11" xfId="0" applyNumberFormat="1" applyFont="1" applyFill="1" applyBorder="1" applyAlignment="1">
      <alignment horizontal="center" vertical="center"/>
    </xf>
    <xf numFmtId="177" fontId="31" fillId="18" borderId="15" xfId="0" applyNumberFormat="1" applyFont="1" applyFill="1" applyBorder="1" applyAlignment="1">
      <alignment horizontal="center" vertical="center"/>
    </xf>
    <xf numFmtId="177" fontId="31" fillId="18" borderId="12"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35"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3" fillId="21" borderId="2" xfId="0" applyFont="1" applyFill="1" applyBorder="1" applyAlignment="1" applyProtection="1">
      <alignment horizontal="center" vertical="center"/>
      <protection locked="0"/>
    </xf>
    <xf numFmtId="0" fontId="34" fillId="21" borderId="6" xfId="0" applyFont="1" applyFill="1" applyBorder="1" applyAlignment="1" applyProtection="1">
      <alignment horizontal="center" vertical="center"/>
      <protection locked="0"/>
    </xf>
    <xf numFmtId="0" fontId="34" fillId="21" borderId="4" xfId="0" applyFont="1" applyFill="1" applyBorder="1" applyAlignment="1" applyProtection="1">
      <alignment horizontal="center" vertical="center"/>
      <protection locked="0"/>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9" xfId="0" applyFont="1" applyBorder="1" applyAlignment="1">
      <alignment horizontal="center" vertical="top"/>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38" fillId="0" borderId="2"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27" fillId="6" borderId="11"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2"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1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5" xfId="0" applyFont="1" applyFill="1" applyBorder="1" applyAlignment="1">
      <alignment horizontal="center" vertical="top" textRotation="255" wrapText="1"/>
    </xf>
    <xf numFmtId="0" fontId="7" fillId="0" borderId="13" xfId="0" applyFont="1" applyFill="1" applyBorder="1" applyAlignment="1">
      <alignment horizontal="center" vertical="top" textRotation="255" wrapText="1"/>
    </xf>
    <xf numFmtId="0" fontId="7" fillId="0" borderId="7" xfId="0" applyFont="1" applyFill="1" applyBorder="1" applyAlignment="1">
      <alignment horizontal="center" vertical="top" textRotation="255" wrapText="1"/>
    </xf>
    <xf numFmtId="0" fontId="7" fillId="0" borderId="14" xfId="0" applyFont="1" applyFill="1" applyBorder="1" applyAlignment="1">
      <alignment horizontal="center" vertical="top" textRotation="255" wrapText="1"/>
    </xf>
    <xf numFmtId="0" fontId="7" fillId="0" borderId="8" xfId="0" applyFont="1" applyFill="1" applyBorder="1" applyAlignment="1">
      <alignment horizontal="center" vertical="top" textRotation="255" wrapText="1"/>
    </xf>
    <xf numFmtId="0" fontId="7" fillId="0" borderId="10" xfId="0" applyFont="1" applyFill="1" applyBorder="1" applyAlignment="1">
      <alignment horizontal="center" vertical="top" textRotation="255" wrapText="1"/>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26" fillId="0" borderId="0" xfId="0" applyFont="1" applyAlignment="1">
      <alignment horizontal="center" vertical="center"/>
    </xf>
    <xf numFmtId="0" fontId="27" fillId="13" borderId="11" xfId="0" applyFont="1" applyFill="1" applyBorder="1" applyAlignment="1">
      <alignment horizontal="center" vertical="center"/>
    </xf>
    <xf numFmtId="0" fontId="27" fillId="13" borderId="15" xfId="0" applyFont="1" applyFill="1" applyBorder="1" applyAlignment="1">
      <alignment horizontal="center" vertical="center"/>
    </xf>
    <xf numFmtId="0" fontId="27" fillId="13" borderId="12"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5" xfId="0" applyFont="1" applyFill="1" applyBorder="1" applyAlignment="1">
      <alignment horizontal="center" vertical="center"/>
    </xf>
    <xf numFmtId="0" fontId="27" fillId="14" borderId="12" xfId="0" applyFont="1" applyFill="1" applyBorder="1" applyAlignment="1">
      <alignment horizontal="center" vertical="center"/>
    </xf>
    <xf numFmtId="0" fontId="22" fillId="2" borderId="1" xfId="0" applyFont="1" applyFill="1" applyBorder="1" applyAlignment="1">
      <alignment horizontal="center" vertical="center"/>
    </xf>
    <xf numFmtId="0" fontId="32" fillId="0" borderId="1" xfId="0" applyFont="1" applyBorder="1" applyAlignment="1" applyProtection="1">
      <alignment horizontal="left" vertical="center" indent="2"/>
      <protection locked="0"/>
    </xf>
    <xf numFmtId="0" fontId="9" fillId="4" borderId="2" xfId="0" applyFont="1" applyFill="1" applyBorder="1" applyAlignment="1">
      <alignment horizontal="center" vertical="center"/>
    </xf>
    <xf numFmtId="0" fontId="7" fillId="0" borderId="5"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27" fillId="8" borderId="11" xfId="0" applyFont="1" applyFill="1" applyBorder="1" applyAlignment="1">
      <alignment horizontal="center" vertical="center"/>
    </xf>
    <xf numFmtId="0" fontId="27" fillId="8" borderId="15" xfId="0" applyFont="1" applyFill="1" applyBorder="1" applyAlignment="1">
      <alignment horizontal="center" vertical="center"/>
    </xf>
    <xf numFmtId="0" fontId="27" fillId="8" borderId="12" xfId="0" applyFont="1" applyFill="1" applyBorder="1" applyAlignment="1">
      <alignment horizontal="center" vertical="center"/>
    </xf>
    <xf numFmtId="0" fontId="7" fillId="0" borderId="5"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10" xfId="0" applyFont="1" applyFill="1" applyBorder="1" applyAlignment="1">
      <alignment horizontal="center" vertical="center" textRotation="255" shrinkToFit="1"/>
    </xf>
    <xf numFmtId="0" fontId="29" fillId="5" borderId="11" xfId="0" applyFont="1" applyFill="1" applyBorder="1" applyAlignment="1">
      <alignment horizontal="center" vertical="center"/>
    </xf>
    <xf numFmtId="0" fontId="29" fillId="5" borderId="15" xfId="0" applyFont="1" applyFill="1" applyBorder="1" applyAlignment="1">
      <alignment horizontal="center" vertical="center"/>
    </xf>
    <xf numFmtId="0" fontId="29" fillId="5" borderId="12" xfId="0" applyFont="1" applyFill="1" applyBorder="1" applyAlignment="1">
      <alignment horizontal="center" vertical="center"/>
    </xf>
    <xf numFmtId="0" fontId="27" fillId="17" borderId="11" xfId="0" applyFont="1" applyFill="1" applyBorder="1" applyAlignment="1">
      <alignment horizontal="center" vertical="center"/>
    </xf>
    <xf numFmtId="0" fontId="27" fillId="17" borderId="15" xfId="0" applyFont="1" applyFill="1" applyBorder="1" applyAlignment="1">
      <alignment horizontal="center" vertical="center"/>
    </xf>
    <xf numFmtId="0" fontId="27" fillId="17" borderId="12" xfId="0" applyFont="1" applyFill="1" applyBorder="1" applyAlignment="1">
      <alignment horizontal="center" vertical="center"/>
    </xf>
    <xf numFmtId="0" fontId="0" fillId="2" borderId="2" xfId="0" applyFill="1" applyBorder="1" applyAlignment="1">
      <alignment horizontal="center" vertical="top"/>
    </xf>
    <xf numFmtId="0" fontId="0" fillId="2" borderId="6" xfId="0" applyFill="1" applyBorder="1" applyAlignment="1">
      <alignment horizontal="center" vertical="top"/>
    </xf>
    <xf numFmtId="0" fontId="0" fillId="2" borderId="4" xfId="0" applyFill="1" applyBorder="1" applyAlignment="1">
      <alignment horizontal="center" vertical="top"/>
    </xf>
    <xf numFmtId="0" fontId="27" fillId="15" borderId="11" xfId="0" applyFont="1" applyFill="1" applyBorder="1" applyAlignment="1">
      <alignment horizontal="center" vertical="center"/>
    </xf>
    <xf numFmtId="0" fontId="27" fillId="15" borderId="15" xfId="0" applyFont="1" applyFill="1" applyBorder="1" applyAlignment="1">
      <alignment horizontal="center" vertical="center"/>
    </xf>
    <xf numFmtId="0" fontId="27" fillId="15" borderId="12" xfId="0" applyFont="1"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7" fillId="16" borderId="11" xfId="0" applyFont="1" applyFill="1" applyBorder="1" applyAlignment="1">
      <alignment horizontal="center" vertical="center"/>
    </xf>
    <xf numFmtId="0" fontId="27" fillId="16" borderId="15" xfId="0" applyFont="1" applyFill="1" applyBorder="1" applyAlignment="1">
      <alignment horizontal="center" vertical="center"/>
    </xf>
    <xf numFmtId="0" fontId="27" fillId="16" borderId="12"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7" fillId="9" borderId="11"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12" xfId="0" applyFont="1" applyFill="1" applyBorder="1" applyAlignment="1">
      <alignment horizontal="center" vertical="center"/>
    </xf>
    <xf numFmtId="0" fontId="27" fillId="11" borderId="11" xfId="0" applyFont="1" applyFill="1" applyBorder="1" applyAlignment="1">
      <alignment horizontal="center" vertical="center"/>
    </xf>
    <xf numFmtId="0" fontId="27" fillId="11" borderId="15" xfId="0" applyFont="1" applyFill="1" applyBorder="1" applyAlignment="1">
      <alignment horizontal="center" vertical="center"/>
    </xf>
    <xf numFmtId="0" fontId="27" fillId="11" borderId="12"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1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1" fillId="21" borderId="5" xfId="0" applyFont="1" applyFill="1" applyBorder="1" applyAlignment="1" applyProtection="1">
      <alignment horizontal="center" vertical="center" wrapText="1"/>
      <protection locked="0"/>
    </xf>
    <xf numFmtId="0" fontId="21" fillId="21" borderId="3" xfId="0" applyFont="1" applyFill="1" applyBorder="1" applyAlignment="1" applyProtection="1">
      <alignment horizontal="center" vertical="center" wrapText="1"/>
      <protection locked="0"/>
    </xf>
    <xf numFmtId="0" fontId="21" fillId="21" borderId="13" xfId="0" applyFont="1" applyFill="1" applyBorder="1" applyAlignment="1" applyProtection="1">
      <alignment horizontal="center" vertical="center" wrapText="1"/>
      <protection locked="0"/>
    </xf>
    <xf numFmtId="0" fontId="21" fillId="21" borderId="8" xfId="0" applyFont="1" applyFill="1" applyBorder="1" applyAlignment="1" applyProtection="1">
      <alignment horizontal="center" vertical="center" wrapText="1"/>
      <protection locked="0"/>
    </xf>
    <xf numFmtId="0" fontId="21" fillId="21" borderId="9" xfId="0" applyFont="1" applyFill="1" applyBorder="1" applyAlignment="1" applyProtection="1">
      <alignment horizontal="center" vertical="center" wrapText="1"/>
      <protection locked="0"/>
    </xf>
    <xf numFmtId="0" fontId="21" fillId="21" borderId="10"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39" fillId="22" borderId="3" xfId="0" applyFont="1" applyFill="1" applyBorder="1" applyAlignment="1">
      <alignment horizontal="center" vertical="center" wrapText="1"/>
    </xf>
    <xf numFmtId="0" fontId="39" fillId="22" borderId="17" xfId="0" applyFont="1" applyFill="1" applyBorder="1" applyAlignment="1">
      <alignment horizontal="center" vertical="center" wrapText="1"/>
    </xf>
    <xf numFmtId="0" fontId="40" fillId="22" borderId="3" xfId="0" applyFont="1" applyFill="1" applyBorder="1" applyAlignment="1">
      <alignment horizontal="center" vertical="center" wrapText="1"/>
    </xf>
    <xf numFmtId="0" fontId="40" fillId="22" borderId="17" xfId="0" applyFont="1" applyFill="1" applyBorder="1" applyAlignment="1">
      <alignment horizontal="center" vertical="center" wrapText="1"/>
    </xf>
    <xf numFmtId="0" fontId="41" fillId="22" borderId="3" xfId="0" applyFont="1" applyFill="1" applyBorder="1" applyAlignment="1">
      <alignment horizontal="center" vertical="center" wrapText="1"/>
    </xf>
    <xf numFmtId="0" fontId="41" fillId="22" borderId="17" xfId="0" applyFont="1" applyFill="1" applyBorder="1" applyAlignment="1">
      <alignment horizontal="center" vertical="center" wrapText="1"/>
    </xf>
    <xf numFmtId="0" fontId="44" fillId="22" borderId="3" xfId="0" applyFont="1" applyFill="1" applyBorder="1" applyAlignment="1">
      <alignment horizontal="center" vertical="center" wrapText="1"/>
    </xf>
    <xf numFmtId="0" fontId="44" fillId="22" borderId="17" xfId="0" applyFont="1" applyFill="1" applyBorder="1" applyAlignment="1">
      <alignment horizontal="center" vertical="center" wrapText="1"/>
    </xf>
    <xf numFmtId="0" fontId="41" fillId="27" borderId="3" xfId="0" applyFont="1" applyFill="1" applyBorder="1" applyAlignment="1">
      <alignment horizontal="center" vertical="center"/>
    </xf>
    <xf numFmtId="0" fontId="41" fillId="27" borderId="17"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CCFF"/>
      <color rgb="FF3399FF"/>
      <color rgb="FFCCECFF"/>
      <color rgb="FF969696"/>
      <color rgb="FFCCFFCC"/>
      <color rgb="FFFFFFCC"/>
      <color rgb="FFFFF979"/>
      <color rgb="FFFFFF99"/>
      <color rgb="FFDDDDDD"/>
      <color rgb="FF00C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647959914101647E-2"/>
          <c:y val="0.234737930485962"/>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885978448673819"/>
          <c:y val="8.1201090248334329E-2"/>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0786732283464567"/>
          <c:y val="0.42473805311780966"/>
          <c:w val="0.82848110236220474"/>
          <c:h val="0.4866261981569484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191561</xdr:colOff>
      <xdr:row>14</xdr:row>
      <xdr:rowOff>21707</xdr:rowOff>
    </xdr:from>
    <xdr:to>
      <xdr:col>10</xdr:col>
      <xdr:colOff>86665</xdr:colOff>
      <xdr:row>31</xdr:row>
      <xdr:rowOff>27707</xdr:rowOff>
    </xdr:to>
    <xdr:pic>
      <xdr:nvPicPr>
        <xdr:cNvPr id="5" name="図 4">
          <a:extLst>
            <a:ext uri="{FF2B5EF4-FFF2-40B4-BE49-F238E27FC236}">
              <a16:creationId xmlns:a16="http://schemas.microsoft.com/office/drawing/2014/main" id="{FB039596-A860-429B-A658-FE6D3456DC13}"/>
            </a:ext>
          </a:extLst>
        </xdr:cNvPr>
        <xdr:cNvPicPr>
          <a:picLocks/>
        </xdr:cNvPicPr>
      </xdr:nvPicPr>
      <xdr:blipFill>
        <a:blip xmlns:r="http://schemas.openxmlformats.org/officeDocument/2006/relationships" r:embed="rId1"/>
        <a:stretch>
          <a:fillRect/>
        </a:stretch>
      </xdr:blipFill>
      <xdr:spPr>
        <a:xfrm>
          <a:off x="2326475" y="3437569"/>
          <a:ext cx="3600000" cy="3816000"/>
        </a:xfrm>
        <a:prstGeom prst="rect">
          <a:avLst/>
        </a:prstGeom>
        <a:noFill/>
        <a:ln>
          <a:noFill/>
        </a:ln>
      </xdr:spPr>
    </xdr:pic>
    <xdr:clientData/>
  </xdr:twoCellAnchor>
  <xdr:twoCellAnchor>
    <xdr:from>
      <xdr:col>2</xdr:col>
      <xdr:colOff>68337</xdr:colOff>
      <xdr:row>15</xdr:row>
      <xdr:rowOff>200505</xdr:rowOff>
    </xdr:from>
    <xdr:to>
      <xdr:col>8</xdr:col>
      <xdr:colOff>382251</xdr:colOff>
      <xdr:row>29</xdr:row>
      <xdr:rowOff>231953</xdr:rowOff>
    </xdr:to>
    <xdr:sp macro="" textlink="">
      <xdr:nvSpPr>
        <xdr:cNvPr id="4" name="楕円 3">
          <a:extLst>
            <a:ext uri="{FF2B5EF4-FFF2-40B4-BE49-F238E27FC236}">
              <a16:creationId xmlns:a16="http://schemas.microsoft.com/office/drawing/2014/main" id="{00000000-0008-0000-0000-000004000000}"/>
            </a:ext>
          </a:extLst>
        </xdr:cNvPr>
        <xdr:cNvSpPr>
          <a:spLocks noChangeAspect="1"/>
        </xdr:cNvSpPr>
      </xdr:nvSpPr>
      <xdr:spPr>
        <a:xfrm>
          <a:off x="1093096" y="3826574"/>
          <a:ext cx="3132000" cy="3132000"/>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165270</xdr:colOff>
      <xdr:row>11</xdr:row>
      <xdr:rowOff>78259</xdr:rowOff>
    </xdr:from>
    <xdr:to>
      <xdr:col>10</xdr:col>
      <xdr:colOff>34248</xdr:colOff>
      <xdr:row>31</xdr:row>
      <xdr:rowOff>188476</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23717</xdr:colOff>
      <xdr:row>14</xdr:row>
      <xdr:rowOff>189062</xdr:rowOff>
    </xdr:from>
    <xdr:to>
      <xdr:col>16</xdr:col>
      <xdr:colOff>596016</xdr:colOff>
      <xdr:row>34</xdr:row>
      <xdr:rowOff>103041</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39037</xdr:colOff>
      <xdr:row>5</xdr:row>
      <xdr:rowOff>246373</xdr:rowOff>
    </xdr:from>
    <xdr:to>
      <xdr:col>10</xdr:col>
      <xdr:colOff>41938</xdr:colOff>
      <xdr:row>31</xdr:row>
      <xdr:rowOff>100873</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408739</xdr:colOff>
      <xdr:row>32</xdr:row>
      <xdr:rowOff>20052</xdr:rowOff>
    </xdr:from>
    <xdr:to>
      <xdr:col>7</xdr:col>
      <xdr:colOff>58153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78739" y="7462252"/>
          <a:ext cx="551114"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107703</xdr:colOff>
      <xdr:row>16</xdr:row>
      <xdr:rowOff>19234</xdr:rowOff>
    </xdr:from>
    <xdr:to>
      <xdr:col>8</xdr:col>
      <xdr:colOff>382413</xdr:colOff>
      <xdr:row>29</xdr:row>
      <xdr:rowOff>221734</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29" y="3829234"/>
          <a:ext cx="3107362" cy="3060000"/>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141234</xdr:colOff>
      <xdr:row>15</xdr:row>
      <xdr:rowOff>147802</xdr:rowOff>
    </xdr:from>
    <xdr:to>
      <xdr:col>8</xdr:col>
      <xdr:colOff>351441</xdr:colOff>
      <xdr:row>18</xdr:row>
      <xdr:rowOff>22991</xdr:rowOff>
    </xdr:to>
    <xdr:sp macro="" textlink="">
      <xdr:nvSpPr>
        <xdr:cNvPr id="6" name="四角形: 角を丸くする 5">
          <a:extLst>
            <a:ext uri="{FF2B5EF4-FFF2-40B4-BE49-F238E27FC236}">
              <a16:creationId xmlns:a16="http://schemas.microsoft.com/office/drawing/2014/main" id="{0DC46124-7A03-471C-AD30-07BCB6D42549}"/>
            </a:ext>
          </a:extLst>
        </xdr:cNvPr>
        <xdr:cNvSpPr/>
      </xdr:nvSpPr>
      <xdr:spPr>
        <a:xfrm rot="2722359">
          <a:off x="5301157" y="3921672"/>
          <a:ext cx="505810" cy="210207"/>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80184</xdr:colOff>
      <xdr:row>16</xdr:row>
      <xdr:rowOff>842</xdr:rowOff>
    </xdr:from>
    <xdr:ext cx="136777" cy="579346"/>
    <xdr:sp macro="" textlink="">
      <xdr:nvSpPr>
        <xdr:cNvPr id="3" name="正方形/長方形 2">
          <a:extLst>
            <a:ext uri="{FF2B5EF4-FFF2-40B4-BE49-F238E27FC236}">
              <a16:creationId xmlns:a16="http://schemas.microsoft.com/office/drawing/2014/main" id="{68620D01-9F7E-4337-8C26-B274BD72DEA6}"/>
            </a:ext>
          </a:extLst>
        </xdr:cNvPr>
        <xdr:cNvSpPr/>
      </xdr:nvSpPr>
      <xdr:spPr>
        <a:xfrm rot="2938805">
          <a:off x="5166624" y="4058402"/>
          <a:ext cx="579346" cy="136777"/>
        </a:xfrm>
        <a:prstGeom prst="rect">
          <a:avLst/>
        </a:prstGeom>
        <a:noFill/>
      </xdr:spPr>
      <xdr:txBody>
        <a:bodyPr wrap="none" lIns="91440" tIns="45720" rIns="91440" bIns="45720">
          <a:prstTxWarp prst="textArchUp">
            <a:avLst>
              <a:gd name="adj" fmla="val 10649211"/>
            </a:avLst>
          </a:prstTxWarp>
          <a:noAutofit/>
        </a:bodyPr>
        <a:lstStyle/>
        <a:p>
          <a:pPr algn="ctr"/>
          <a:r>
            <a:rPr lang="en-US" altLang="ja-JP" sz="1200" b="0" cap="none" spc="0">
              <a:ln w="0"/>
              <a:solidFill>
                <a:schemeClr val="tx1"/>
              </a:solidFill>
              <a:effectLst>
                <a:outerShdw blurRad="38100" dist="19050" dir="2700000" algn="tl" rotWithShape="0">
                  <a:schemeClr val="dk1">
                    <a:alpha val="40000"/>
                  </a:schemeClr>
                </a:outerShdw>
              </a:effectLst>
            </a:rPr>
            <a:t>START</a:t>
          </a:r>
          <a:endParaRPr lang="ja-JP" altLang="en-US" sz="12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231050</xdr:colOff>
      <xdr:row>16</xdr:row>
      <xdr:rowOff>3034</xdr:rowOff>
    </xdr:from>
    <xdr:to>
      <xdr:col>6</xdr:col>
      <xdr:colOff>476618</xdr:colOff>
      <xdr:row>28</xdr:row>
      <xdr:rowOff>84090</xdr:rowOff>
    </xdr:to>
    <xdr:pic>
      <xdr:nvPicPr>
        <xdr:cNvPr id="10" name="図 9">
          <a:extLst>
            <a:ext uri="{FF2B5EF4-FFF2-40B4-BE49-F238E27FC236}">
              <a16:creationId xmlns:a16="http://schemas.microsoft.com/office/drawing/2014/main" id="{EC984B7D-C92A-4554-A2B3-27EFEBC85D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474" b="34680"/>
        <a:stretch/>
      </xdr:blipFill>
      <xdr:spPr>
        <a:xfrm rot="164531">
          <a:off x="1450250" y="2644634"/>
          <a:ext cx="2683968" cy="2062256"/>
        </a:xfrm>
        <a:prstGeom prst="rect">
          <a:avLst/>
        </a:prstGeom>
      </xdr:spPr>
    </xdr:pic>
    <xdr:clientData/>
  </xdr:twoCellAnchor>
  <xdr:twoCellAnchor>
    <xdr:from>
      <xdr:col>14</xdr:col>
      <xdr:colOff>236045</xdr:colOff>
      <xdr:row>21</xdr:row>
      <xdr:rowOff>117834</xdr:rowOff>
    </xdr:from>
    <xdr:to>
      <xdr:col>14</xdr:col>
      <xdr:colOff>402726</xdr:colOff>
      <xdr:row>25</xdr:row>
      <xdr:rowOff>15676</xdr:rowOff>
    </xdr:to>
    <xdr:sp macro="" textlink="">
      <xdr:nvSpPr>
        <xdr:cNvPr id="23" name="テキスト ボックス 22">
          <a:extLst>
            <a:ext uri="{FF2B5EF4-FFF2-40B4-BE49-F238E27FC236}">
              <a16:creationId xmlns:a16="http://schemas.microsoft.com/office/drawing/2014/main" id="{B83F5AEB-0C29-4088-ADB6-3C31BDB42C90}"/>
            </a:ext>
          </a:extLst>
        </xdr:cNvPr>
        <xdr:cNvSpPr txBox="1"/>
      </xdr:nvSpPr>
      <xdr:spPr>
        <a:xfrm rot="5400000">
          <a:off x="8574665" y="3780714"/>
          <a:ext cx="558242" cy="166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127349</xdr:colOff>
      <xdr:row>18</xdr:row>
      <xdr:rowOff>18444</xdr:rowOff>
    </xdr:from>
    <xdr:to>
      <xdr:col>14</xdr:col>
      <xdr:colOff>217096</xdr:colOff>
      <xdr:row>21</xdr:row>
      <xdr:rowOff>26819</xdr:rowOff>
    </xdr:to>
    <xdr:sp macro="" textlink="">
      <xdr:nvSpPr>
        <xdr:cNvPr id="12" name="テキスト ボックス 11">
          <a:extLst>
            <a:ext uri="{FF2B5EF4-FFF2-40B4-BE49-F238E27FC236}">
              <a16:creationId xmlns:a16="http://schemas.microsoft.com/office/drawing/2014/main" id="{17EE700B-EF98-4D5B-8F8A-7661D25D2A4C}"/>
            </a:ext>
          </a:extLst>
        </xdr:cNvPr>
        <xdr:cNvSpPr txBox="1"/>
      </xdr:nvSpPr>
      <xdr:spPr>
        <a:xfrm rot="3893467">
          <a:off x="8454785" y="3197208"/>
          <a:ext cx="503675" cy="897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127000</xdr:colOff>
      <xdr:row>25</xdr:row>
      <xdr:rowOff>76201</xdr:rowOff>
    </xdr:from>
    <xdr:to>
      <xdr:col>14</xdr:col>
      <xdr:colOff>293681</xdr:colOff>
      <xdr:row>28</xdr:row>
      <xdr:rowOff>139143</xdr:rowOff>
    </xdr:to>
    <xdr:sp macro="" textlink="">
      <xdr:nvSpPr>
        <xdr:cNvPr id="24" name="テキスト ボックス 23">
          <a:extLst>
            <a:ext uri="{FF2B5EF4-FFF2-40B4-BE49-F238E27FC236}">
              <a16:creationId xmlns:a16="http://schemas.microsoft.com/office/drawing/2014/main" id="{72658C58-401C-479B-81EB-2DE30DC8CFC6}"/>
            </a:ext>
          </a:extLst>
        </xdr:cNvPr>
        <xdr:cNvSpPr txBox="1"/>
      </xdr:nvSpPr>
      <xdr:spPr>
        <a:xfrm rot="6272062">
          <a:off x="8465620" y="4399481"/>
          <a:ext cx="558242" cy="166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103947</xdr:colOff>
      <xdr:row>29</xdr:row>
      <xdr:rowOff>132745</xdr:rowOff>
    </xdr:from>
    <xdr:to>
      <xdr:col>14</xdr:col>
      <xdr:colOff>38317</xdr:colOff>
      <xdr:row>30</xdr:row>
      <xdr:rowOff>107656</xdr:rowOff>
    </xdr:to>
    <xdr:sp macro="" textlink="">
      <xdr:nvSpPr>
        <xdr:cNvPr id="25" name="テキスト ボックス 24">
          <a:extLst>
            <a:ext uri="{FF2B5EF4-FFF2-40B4-BE49-F238E27FC236}">
              <a16:creationId xmlns:a16="http://schemas.microsoft.com/office/drawing/2014/main" id="{69DB43A1-9AB6-4979-B28F-C9F92941745D}"/>
            </a:ext>
          </a:extLst>
        </xdr:cNvPr>
        <xdr:cNvSpPr txBox="1"/>
      </xdr:nvSpPr>
      <xdr:spPr>
        <a:xfrm rot="8653584">
          <a:off x="8028747" y="4920645"/>
          <a:ext cx="543970" cy="140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198532</xdr:colOff>
      <xdr:row>31</xdr:row>
      <xdr:rowOff>69230</xdr:rowOff>
    </xdr:from>
    <xdr:to>
      <xdr:col>13</xdr:col>
      <xdr:colOff>113310</xdr:colOff>
      <xdr:row>32</xdr:row>
      <xdr:rowOff>84554</xdr:rowOff>
    </xdr:to>
    <xdr:sp macro="" textlink="">
      <xdr:nvSpPr>
        <xdr:cNvPr id="26" name="テキスト ボックス 25">
          <a:extLst>
            <a:ext uri="{FF2B5EF4-FFF2-40B4-BE49-F238E27FC236}">
              <a16:creationId xmlns:a16="http://schemas.microsoft.com/office/drawing/2014/main" id="{2685AE5D-2A98-4673-996C-4E967E08F5F5}"/>
            </a:ext>
          </a:extLst>
        </xdr:cNvPr>
        <xdr:cNvSpPr txBox="1"/>
      </xdr:nvSpPr>
      <xdr:spPr>
        <a:xfrm rot="9710793">
          <a:off x="7513732" y="5187330"/>
          <a:ext cx="524378" cy="1804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188853</xdr:colOff>
      <xdr:row>29</xdr:row>
      <xdr:rowOff>149710</xdr:rowOff>
    </xdr:from>
    <xdr:to>
      <xdr:col>11</xdr:col>
      <xdr:colOff>152221</xdr:colOff>
      <xdr:row>30</xdr:row>
      <xdr:rowOff>124099</xdr:rowOff>
    </xdr:to>
    <xdr:sp macro="" textlink="">
      <xdr:nvSpPr>
        <xdr:cNvPr id="27" name="テキスト ボックス 26">
          <a:extLst>
            <a:ext uri="{FF2B5EF4-FFF2-40B4-BE49-F238E27FC236}">
              <a16:creationId xmlns:a16="http://schemas.microsoft.com/office/drawing/2014/main" id="{BFFB5C50-A764-4AC3-A63C-6537E61FD2C5}"/>
            </a:ext>
          </a:extLst>
        </xdr:cNvPr>
        <xdr:cNvSpPr txBox="1"/>
      </xdr:nvSpPr>
      <xdr:spPr>
        <a:xfrm rot="12851701">
          <a:off x="6284853" y="4937610"/>
          <a:ext cx="572968" cy="1394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29043</xdr:colOff>
      <xdr:row>31</xdr:row>
      <xdr:rowOff>52749</xdr:rowOff>
    </xdr:from>
    <xdr:to>
      <xdr:col>12</xdr:col>
      <xdr:colOff>14023</xdr:colOff>
      <xdr:row>33</xdr:row>
      <xdr:rowOff>4166</xdr:rowOff>
    </xdr:to>
    <xdr:sp macro="" textlink="">
      <xdr:nvSpPr>
        <xdr:cNvPr id="28" name="テキスト ボックス 27">
          <a:extLst>
            <a:ext uri="{FF2B5EF4-FFF2-40B4-BE49-F238E27FC236}">
              <a16:creationId xmlns:a16="http://schemas.microsoft.com/office/drawing/2014/main" id="{734D99AF-9E6C-49B8-BACC-37948EAA031B}"/>
            </a:ext>
          </a:extLst>
        </xdr:cNvPr>
        <xdr:cNvSpPr txBox="1"/>
      </xdr:nvSpPr>
      <xdr:spPr>
        <a:xfrm rot="12022866">
          <a:off x="6734643" y="5170849"/>
          <a:ext cx="594580" cy="281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543772</xdr:colOff>
      <xdr:row>25</xdr:row>
      <xdr:rowOff>109685</xdr:rowOff>
    </xdr:from>
    <xdr:to>
      <xdr:col>10</xdr:col>
      <xdr:colOff>139966</xdr:colOff>
      <xdr:row>28</xdr:row>
      <xdr:rowOff>119659</xdr:rowOff>
    </xdr:to>
    <xdr:sp macro="" textlink="">
      <xdr:nvSpPr>
        <xdr:cNvPr id="29" name="テキスト ボックス 28">
          <a:extLst>
            <a:ext uri="{FF2B5EF4-FFF2-40B4-BE49-F238E27FC236}">
              <a16:creationId xmlns:a16="http://schemas.microsoft.com/office/drawing/2014/main" id="{D2C095B3-919B-4F56-A2F9-856C500C1D2F}"/>
            </a:ext>
          </a:extLst>
        </xdr:cNvPr>
        <xdr:cNvSpPr txBox="1"/>
      </xdr:nvSpPr>
      <xdr:spPr>
        <a:xfrm rot="3492055" flipV="1">
          <a:off x="5880432" y="4386925"/>
          <a:ext cx="505274" cy="205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400052</xdr:colOff>
      <xdr:row>26</xdr:row>
      <xdr:rowOff>126999</xdr:rowOff>
    </xdr:from>
    <xdr:to>
      <xdr:col>2</xdr:col>
      <xdr:colOff>571566</xdr:colOff>
      <xdr:row>30</xdr:row>
      <xdr:rowOff>147468</xdr:rowOff>
    </xdr:to>
    <xdr:sp macro="" textlink="">
      <xdr:nvSpPr>
        <xdr:cNvPr id="21" name="テキスト ボックス 20">
          <a:extLst>
            <a:ext uri="{FF2B5EF4-FFF2-40B4-BE49-F238E27FC236}">
              <a16:creationId xmlns:a16="http://schemas.microsoft.com/office/drawing/2014/main" id="{8F75524E-829A-49BF-BE0F-EE895D13F735}"/>
            </a:ext>
          </a:extLst>
        </xdr:cNvPr>
        <xdr:cNvSpPr txBox="1"/>
      </xdr:nvSpPr>
      <xdr:spPr>
        <a:xfrm rot="14805018">
          <a:off x="1364574" y="4674277"/>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保健管理①</a:t>
          </a:r>
        </a:p>
      </xdr:txBody>
    </xdr:sp>
    <xdr:clientData/>
  </xdr:twoCellAnchor>
  <xdr:twoCellAnchor>
    <xdr:from>
      <xdr:col>2</xdr:col>
      <xdr:colOff>475570</xdr:colOff>
      <xdr:row>31</xdr:row>
      <xdr:rowOff>13378</xdr:rowOff>
    </xdr:from>
    <xdr:to>
      <xdr:col>3</xdr:col>
      <xdr:colOff>546839</xdr:colOff>
      <xdr:row>32</xdr:row>
      <xdr:rowOff>19792</xdr:rowOff>
    </xdr:to>
    <xdr:sp macro="" textlink="">
      <xdr:nvSpPr>
        <xdr:cNvPr id="13" name="テキスト ボックス 12">
          <a:extLst>
            <a:ext uri="{FF2B5EF4-FFF2-40B4-BE49-F238E27FC236}">
              <a16:creationId xmlns:a16="http://schemas.microsoft.com/office/drawing/2014/main" id="{99D3D08F-4708-4056-994B-B544DFA3BFD2}"/>
            </a:ext>
          </a:extLst>
        </xdr:cNvPr>
        <xdr:cNvSpPr txBox="1"/>
      </xdr:nvSpPr>
      <xdr:spPr>
        <a:xfrm rot="13161498">
          <a:off x="1694770" y="5131478"/>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保健管理②</a:t>
          </a:r>
        </a:p>
      </xdr:txBody>
    </xdr:sp>
    <xdr:clientData/>
  </xdr:twoCellAnchor>
  <xdr:twoCellAnchor>
    <xdr:from>
      <xdr:col>3</xdr:col>
      <xdr:colOff>304123</xdr:colOff>
      <xdr:row>32</xdr:row>
      <xdr:rowOff>95929</xdr:rowOff>
    </xdr:from>
    <xdr:to>
      <xdr:col>4</xdr:col>
      <xdr:colOff>375392</xdr:colOff>
      <xdr:row>33</xdr:row>
      <xdr:rowOff>102343</xdr:rowOff>
    </xdr:to>
    <xdr:sp macro="" textlink="">
      <xdr:nvSpPr>
        <xdr:cNvPr id="11" name="テキスト ボックス 10">
          <a:extLst>
            <a:ext uri="{FF2B5EF4-FFF2-40B4-BE49-F238E27FC236}">
              <a16:creationId xmlns:a16="http://schemas.microsoft.com/office/drawing/2014/main" id="{762A640C-1578-4814-83FD-C990F5D90685}"/>
            </a:ext>
          </a:extLst>
        </xdr:cNvPr>
        <xdr:cNvSpPr txBox="1"/>
      </xdr:nvSpPr>
      <xdr:spPr>
        <a:xfrm rot="11897843">
          <a:off x="2132923" y="5379129"/>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保健教育</a:t>
          </a:r>
        </a:p>
      </xdr:txBody>
    </xdr:sp>
    <xdr:clientData/>
  </xdr:twoCellAnchor>
  <xdr:twoCellAnchor>
    <xdr:from>
      <xdr:col>4</xdr:col>
      <xdr:colOff>399371</xdr:colOff>
      <xdr:row>32</xdr:row>
      <xdr:rowOff>146728</xdr:rowOff>
    </xdr:from>
    <xdr:to>
      <xdr:col>5</xdr:col>
      <xdr:colOff>470640</xdr:colOff>
      <xdr:row>33</xdr:row>
      <xdr:rowOff>153142</xdr:rowOff>
    </xdr:to>
    <xdr:sp macro="" textlink="">
      <xdr:nvSpPr>
        <xdr:cNvPr id="15" name="テキスト ボックス 14">
          <a:extLst>
            <a:ext uri="{FF2B5EF4-FFF2-40B4-BE49-F238E27FC236}">
              <a16:creationId xmlns:a16="http://schemas.microsoft.com/office/drawing/2014/main" id="{B921BDD1-4BEA-4ACF-AA8E-AD846BA6B1BB}"/>
            </a:ext>
          </a:extLst>
        </xdr:cNvPr>
        <xdr:cNvSpPr txBox="1"/>
      </xdr:nvSpPr>
      <xdr:spPr>
        <a:xfrm rot="9978158">
          <a:off x="2837771" y="5429928"/>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健康相談</a:t>
          </a:r>
          <a:r>
            <a:rPr kumimoji="1" lang="en-US" altLang="ja-JP" sz="800" b="0">
              <a:latin typeface="ＭＳ ゴシック" panose="020B0609070205080204" pitchFamily="49" charset="-128"/>
              <a:ea typeface="ＭＳ ゴシック" panose="020B0609070205080204" pitchFamily="49" charset="-128"/>
            </a:rPr>
            <a:t>/</a:t>
          </a:r>
          <a:r>
            <a:rPr kumimoji="1" lang="ja-JP" altLang="en-US" sz="800" b="0">
              <a:latin typeface="ＭＳ ゴシック" panose="020B0609070205080204" pitchFamily="49" charset="-128"/>
              <a:ea typeface="ＭＳ ゴシック" panose="020B0609070205080204" pitchFamily="49" charset="-128"/>
            </a:rPr>
            <a:t>保健指導</a:t>
          </a:r>
        </a:p>
      </xdr:txBody>
    </xdr:sp>
    <xdr:clientData/>
  </xdr:twoCellAnchor>
  <xdr:twoCellAnchor>
    <xdr:from>
      <xdr:col>5</xdr:col>
      <xdr:colOff>314991</xdr:colOff>
      <xdr:row>31</xdr:row>
      <xdr:rowOff>32854</xdr:rowOff>
    </xdr:from>
    <xdr:to>
      <xdr:col>6</xdr:col>
      <xdr:colOff>331273</xdr:colOff>
      <xdr:row>32</xdr:row>
      <xdr:rowOff>76599</xdr:rowOff>
    </xdr:to>
    <xdr:sp macro="" textlink="">
      <xdr:nvSpPr>
        <xdr:cNvPr id="18" name="テキスト ボックス 17">
          <a:extLst>
            <a:ext uri="{FF2B5EF4-FFF2-40B4-BE49-F238E27FC236}">
              <a16:creationId xmlns:a16="http://schemas.microsoft.com/office/drawing/2014/main" id="{613DF950-656F-4941-B0CA-3884B30E8107}"/>
            </a:ext>
          </a:extLst>
        </xdr:cNvPr>
        <xdr:cNvSpPr txBox="1"/>
      </xdr:nvSpPr>
      <xdr:spPr>
        <a:xfrm rot="8393958">
          <a:off x="3362991" y="5150954"/>
          <a:ext cx="625882" cy="20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保健室経営</a:t>
          </a:r>
          <a:endParaRPr kumimoji="1" lang="en-US" altLang="ja-JP" sz="800" b="0">
            <a:latin typeface="ＭＳ ゴシック" panose="020B0609070205080204" pitchFamily="49" charset="-128"/>
            <a:ea typeface="ＭＳ ゴシック" panose="020B0609070205080204" pitchFamily="49" charset="-128"/>
          </a:endParaRPr>
        </a:p>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298449</xdr:colOff>
      <xdr:row>27</xdr:row>
      <xdr:rowOff>38099</xdr:rowOff>
    </xdr:from>
    <xdr:to>
      <xdr:col>6</xdr:col>
      <xdr:colOff>469963</xdr:colOff>
      <xdr:row>31</xdr:row>
      <xdr:rowOff>58568</xdr:rowOff>
    </xdr:to>
    <xdr:sp macro="" textlink="">
      <xdr:nvSpPr>
        <xdr:cNvPr id="19" name="テキスト ボックス 18">
          <a:extLst>
            <a:ext uri="{FF2B5EF4-FFF2-40B4-BE49-F238E27FC236}">
              <a16:creationId xmlns:a16="http://schemas.microsoft.com/office/drawing/2014/main" id="{FC019D45-8342-4BB9-86AF-F050F237AFF0}"/>
            </a:ext>
          </a:extLst>
        </xdr:cNvPr>
        <xdr:cNvSpPr txBox="1"/>
      </xdr:nvSpPr>
      <xdr:spPr>
        <a:xfrm rot="7064715">
          <a:off x="3701371" y="4750477"/>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保健組織活動</a:t>
          </a:r>
        </a:p>
      </xdr:txBody>
    </xdr:sp>
    <xdr:clientData/>
  </xdr:twoCellAnchor>
  <xdr:twoCellAnchor>
    <xdr:from>
      <xdr:col>6</xdr:col>
      <xdr:colOff>450333</xdr:colOff>
      <xdr:row>23</xdr:row>
      <xdr:rowOff>100446</xdr:rowOff>
    </xdr:from>
    <xdr:to>
      <xdr:col>7</xdr:col>
      <xdr:colOff>37468</xdr:colOff>
      <xdr:row>27</xdr:row>
      <xdr:rowOff>120915</xdr:rowOff>
    </xdr:to>
    <xdr:sp macro="" textlink="">
      <xdr:nvSpPr>
        <xdr:cNvPr id="16" name="テキスト ボックス 15">
          <a:extLst>
            <a:ext uri="{FF2B5EF4-FFF2-40B4-BE49-F238E27FC236}">
              <a16:creationId xmlns:a16="http://schemas.microsoft.com/office/drawing/2014/main" id="{EA543EAD-95CE-41E4-9445-ECA283DFE75C}"/>
            </a:ext>
          </a:extLst>
        </xdr:cNvPr>
        <xdr:cNvSpPr txBox="1"/>
      </xdr:nvSpPr>
      <xdr:spPr>
        <a:xfrm rot="5400000">
          <a:off x="3865866" y="4139813"/>
          <a:ext cx="680869" cy="196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安全管理・危機管理</a:t>
          </a:r>
        </a:p>
      </xdr:txBody>
    </xdr:sp>
    <xdr:clientData/>
  </xdr:twoCellAnchor>
  <xdr:twoCellAnchor>
    <xdr:from>
      <xdr:col>6</xdr:col>
      <xdr:colOff>368300</xdr:colOff>
      <xdr:row>20</xdr:row>
      <xdr:rowOff>114303</xdr:rowOff>
    </xdr:from>
    <xdr:to>
      <xdr:col>6</xdr:col>
      <xdr:colOff>539814</xdr:colOff>
      <xdr:row>24</xdr:row>
      <xdr:rowOff>134772</xdr:rowOff>
    </xdr:to>
    <xdr:sp macro="" textlink="">
      <xdr:nvSpPr>
        <xdr:cNvPr id="20" name="テキスト ボックス 19">
          <a:extLst>
            <a:ext uri="{FF2B5EF4-FFF2-40B4-BE49-F238E27FC236}">
              <a16:creationId xmlns:a16="http://schemas.microsoft.com/office/drawing/2014/main" id="{20A2B254-6A50-49D3-8FB4-745DE2BF2EC6}"/>
            </a:ext>
          </a:extLst>
        </xdr:cNvPr>
        <xdr:cNvSpPr txBox="1"/>
      </xdr:nvSpPr>
      <xdr:spPr>
        <a:xfrm rot="4003153">
          <a:off x="3771222" y="3670981"/>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研究・研修</a:t>
          </a:r>
          <a:endParaRPr kumimoji="1" lang="en-US" altLang="ja-JP" sz="800" b="0">
            <a:latin typeface="ＭＳ ゴシック" panose="020B0609070205080204" pitchFamily="49" charset="-128"/>
            <a:ea typeface="ＭＳ ゴシック" panose="020B0609070205080204" pitchFamily="49" charset="-128"/>
          </a:endParaRPr>
        </a:p>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69849</xdr:colOff>
      <xdr:row>20</xdr:row>
      <xdr:rowOff>127000</xdr:rowOff>
    </xdr:from>
    <xdr:to>
      <xdr:col>6</xdr:col>
      <xdr:colOff>482599</xdr:colOff>
      <xdr:row>24</xdr:row>
      <xdr:rowOff>120650</xdr:rowOff>
    </xdr:to>
    <xdr:sp macro="" textlink="">
      <xdr:nvSpPr>
        <xdr:cNvPr id="2" name="楕円 1">
          <a:extLst>
            <a:ext uri="{FF2B5EF4-FFF2-40B4-BE49-F238E27FC236}">
              <a16:creationId xmlns:a16="http://schemas.microsoft.com/office/drawing/2014/main" id="{F306F8C5-EE97-4B50-82CA-395AD1C71D80}"/>
            </a:ext>
          </a:extLst>
        </xdr:cNvPr>
        <xdr:cNvSpPr/>
      </xdr:nvSpPr>
      <xdr:spPr>
        <a:xfrm rot="3958961">
          <a:off x="3606799" y="3549650"/>
          <a:ext cx="654050" cy="412750"/>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3"/>
  <sheetViews>
    <sheetView showGridLines="0" tabSelected="1" view="pageBreakPreview" topLeftCell="D1" zoomScaleNormal="100" zoomScaleSheetLayoutView="100" workbookViewId="0">
      <selection activeCell="K5" sqref="K5:R5"/>
    </sheetView>
  </sheetViews>
  <sheetFormatPr defaultRowHeight="13.5" x14ac:dyDescent="0.15"/>
  <cols>
    <col min="1" max="1" width="33.875" customWidth="1"/>
    <col min="2" max="2" width="4.625" customWidth="1"/>
    <col min="3" max="5" width="5.875" customWidth="1"/>
    <col min="6" max="9" width="6.5" customWidth="1"/>
    <col min="10" max="10" width="0.5" style="2" customWidth="1"/>
    <col min="11" max="11" width="1.375" style="28" customWidth="1"/>
    <col min="12" max="12" width="2" style="28" customWidth="1"/>
    <col min="13" max="13" width="4.5" style="17" customWidth="1"/>
    <col min="14" max="14" width="3.125" style="18" customWidth="1"/>
    <col min="15" max="15" width="2.625" style="18" customWidth="1"/>
    <col min="16" max="16" width="2.375" style="17" customWidth="1"/>
    <col min="17" max="17" width="13.5" style="18" customWidth="1"/>
    <col min="18" max="18" width="50.125" style="17" customWidth="1"/>
    <col min="19" max="19" width="88.875" style="17" customWidth="1"/>
    <col min="20" max="21" width="4.5" style="17" customWidth="1"/>
    <col min="22" max="22" width="0.5" customWidth="1"/>
  </cols>
  <sheetData>
    <row r="1" spans="3:29" ht="5.25" customHeight="1" x14ac:dyDescent="0.15"/>
    <row r="2" spans="3:29" ht="35.25" customHeight="1" x14ac:dyDescent="0.15">
      <c r="C2" s="120" t="s">
        <v>337</v>
      </c>
      <c r="D2" s="121"/>
      <c r="E2" s="121"/>
      <c r="F2" s="121"/>
      <c r="G2" s="121"/>
      <c r="H2" s="121"/>
      <c r="I2" s="121"/>
      <c r="K2" s="117" t="s">
        <v>434</v>
      </c>
      <c r="L2" s="118"/>
      <c r="M2" s="118"/>
      <c r="N2" s="118"/>
      <c r="O2" s="118"/>
      <c r="P2" s="118"/>
      <c r="Q2" s="118"/>
      <c r="R2" s="119"/>
      <c r="S2" s="115" t="s">
        <v>282</v>
      </c>
      <c r="T2" s="116"/>
      <c r="U2" s="32"/>
    </row>
    <row r="3" spans="3:29" ht="6" customHeight="1" x14ac:dyDescent="0.15">
      <c r="C3" s="121"/>
      <c r="D3" s="121"/>
      <c r="E3" s="121"/>
      <c r="F3" s="121"/>
      <c r="G3" s="121"/>
      <c r="H3" s="121"/>
      <c r="I3" s="121"/>
      <c r="K3" s="14"/>
      <c r="L3" s="14"/>
      <c r="M3" s="13"/>
      <c r="N3" s="19"/>
      <c r="O3" s="19"/>
      <c r="P3" s="13"/>
      <c r="Q3" s="19"/>
      <c r="R3" s="13"/>
      <c r="S3" s="13"/>
      <c r="T3" s="13"/>
      <c r="U3" s="13"/>
    </row>
    <row r="4" spans="3:29" ht="22.5" customHeight="1" x14ac:dyDescent="0.15">
      <c r="C4" s="122"/>
      <c r="D4" s="122"/>
      <c r="E4" s="122"/>
      <c r="F4" s="122"/>
      <c r="G4" s="122"/>
      <c r="H4" s="122"/>
      <c r="I4" s="122"/>
      <c r="K4" s="167" t="s">
        <v>148</v>
      </c>
      <c r="L4" s="132"/>
      <c r="M4" s="132"/>
      <c r="N4" s="133"/>
      <c r="O4" s="123" t="s">
        <v>150</v>
      </c>
      <c r="P4" s="132"/>
      <c r="Q4" s="132"/>
      <c r="R4" s="133"/>
      <c r="S4" s="132" t="s">
        <v>147</v>
      </c>
      <c r="T4" s="133"/>
      <c r="U4" s="33"/>
    </row>
    <row r="5" spans="3:29" ht="30" customHeight="1" x14ac:dyDescent="0.15">
      <c r="C5" s="220" t="s">
        <v>132</v>
      </c>
      <c r="D5" s="221"/>
      <c r="E5" s="222"/>
      <c r="F5" s="226" t="s">
        <v>433</v>
      </c>
      <c r="G5" s="227"/>
      <c r="H5" s="227"/>
      <c r="I5" s="228"/>
      <c r="K5" s="143" t="s">
        <v>343</v>
      </c>
      <c r="L5" s="144"/>
      <c r="M5" s="144"/>
      <c r="N5" s="144"/>
      <c r="O5" s="144"/>
      <c r="P5" s="144"/>
      <c r="Q5" s="144"/>
      <c r="R5" s="145"/>
      <c r="S5" s="134"/>
      <c r="T5" s="135"/>
      <c r="U5" s="34"/>
    </row>
    <row r="6" spans="3:29" ht="30" customHeight="1" x14ac:dyDescent="0.15">
      <c r="C6" s="223"/>
      <c r="D6" s="224"/>
      <c r="E6" s="225"/>
      <c r="F6" s="229"/>
      <c r="G6" s="230"/>
      <c r="H6" s="230"/>
      <c r="I6" s="231"/>
      <c r="K6" s="146" t="s">
        <v>342</v>
      </c>
      <c r="L6" s="147"/>
      <c r="M6" s="147"/>
      <c r="N6" s="147"/>
      <c r="O6" s="147"/>
      <c r="P6" s="147"/>
      <c r="Q6" s="147"/>
      <c r="R6" s="148"/>
      <c r="S6" s="134"/>
      <c r="T6" s="135"/>
      <c r="U6" s="35"/>
    </row>
    <row r="7" spans="3:29" ht="24" customHeight="1" x14ac:dyDescent="0.15">
      <c r="C7" s="165" t="s">
        <v>129</v>
      </c>
      <c r="D7" s="165"/>
      <c r="E7" s="166"/>
      <c r="F7" s="166"/>
      <c r="G7" s="166"/>
      <c r="H7" s="166"/>
      <c r="I7" s="166"/>
      <c r="K7" s="167" t="s">
        <v>28</v>
      </c>
      <c r="L7" s="132"/>
      <c r="M7" s="132"/>
      <c r="N7" s="133"/>
      <c r="O7" s="123" t="s">
        <v>341</v>
      </c>
      <c r="P7" s="124"/>
      <c r="Q7" s="125"/>
      <c r="R7" s="29" t="s">
        <v>33</v>
      </c>
      <c r="S7" s="29" t="s">
        <v>34</v>
      </c>
      <c r="T7" s="29" t="s">
        <v>35</v>
      </c>
      <c r="U7" s="29" t="s">
        <v>153</v>
      </c>
    </row>
    <row r="8" spans="3:29" ht="16.5" customHeight="1" x14ac:dyDescent="0.15">
      <c r="C8" s="165"/>
      <c r="D8" s="165"/>
      <c r="E8" s="166"/>
      <c r="F8" s="166"/>
      <c r="G8" s="166"/>
      <c r="H8" s="166"/>
      <c r="I8" s="166"/>
      <c r="K8" s="168" t="s">
        <v>32</v>
      </c>
      <c r="L8" s="169"/>
      <c r="M8" s="149" t="s">
        <v>149</v>
      </c>
      <c r="N8" s="150"/>
      <c r="O8" s="137" t="s">
        <v>173</v>
      </c>
      <c r="P8" s="207" t="s">
        <v>231</v>
      </c>
      <c r="Q8" s="208"/>
      <c r="R8" s="136" t="str">
        <f>VLOOKUP($F$5,育成指標!$B$5:$P$8,2,FALSE)</f>
        <v>・地域の活動や行事に積極的に参加したり、地域の方と交流したりして、地域理解に努める。</v>
      </c>
      <c r="S8" s="61" t="str">
        <f>VLOOKUP($X$13,セルフチェック!$A$1:$O$13,W8,FALSE)</f>
        <v>地域の行事や活動等に参加したり、地域の方と語り合ったりして、地域の特色や実情をつかもうとしている。</v>
      </c>
      <c r="T8" s="38"/>
      <c r="U8" s="111" t="e">
        <f>ROUND(AVERAGE($T8:$T10),1)</f>
        <v>#DIV/0!</v>
      </c>
      <c r="W8">
        <v>2</v>
      </c>
      <c r="X8" t="str">
        <f>育成指標!B5</f>
        <v>Ⅳ 深化・貢献期相当
/管理職期相当
（経験20年程度以上）</v>
      </c>
      <c r="AC8">
        <v>12</v>
      </c>
    </row>
    <row r="9" spans="3:29" ht="16.5" customHeight="1" x14ac:dyDescent="0.15">
      <c r="C9" s="165" t="s">
        <v>130</v>
      </c>
      <c r="D9" s="165"/>
      <c r="E9" s="166"/>
      <c r="F9" s="166"/>
      <c r="G9" s="166"/>
      <c r="H9" s="166"/>
      <c r="I9" s="166"/>
      <c r="K9" s="170"/>
      <c r="L9" s="171"/>
      <c r="M9" s="151"/>
      <c r="N9" s="152"/>
      <c r="O9" s="138"/>
      <c r="P9" s="209"/>
      <c r="Q9" s="210"/>
      <c r="R9" s="136"/>
      <c r="S9" s="62" t="str">
        <f>VLOOKUP($X$13-1,セルフチェック!$A$1:$O$13,W9,FALSE)</f>
        <v>地域の方と交流し、社会性を高めたり、知見を広げたりしている。</v>
      </c>
      <c r="T9" s="79"/>
      <c r="U9" s="112"/>
      <c r="W9">
        <v>2</v>
      </c>
      <c r="X9" t="str">
        <f>育成指標!B6</f>
        <v>Ⅲ 充実期相当
（経験10年から20年程度）</v>
      </c>
      <c r="AC9">
        <v>9</v>
      </c>
    </row>
    <row r="10" spans="3:29" ht="16.5" customHeight="1" x14ac:dyDescent="0.15">
      <c r="C10" s="165"/>
      <c r="D10" s="165"/>
      <c r="E10" s="166"/>
      <c r="F10" s="166"/>
      <c r="G10" s="166"/>
      <c r="H10" s="166"/>
      <c r="I10" s="166"/>
      <c r="K10" s="170"/>
      <c r="L10" s="171"/>
      <c r="M10" s="151"/>
      <c r="N10" s="152"/>
      <c r="O10" s="139"/>
      <c r="P10" s="146"/>
      <c r="Q10" s="148"/>
      <c r="R10" s="136"/>
      <c r="S10" s="63" t="str">
        <f>VLOOKUP($X$13-2,セルフチェック!$A$1:$O$13,W10,FALSE)</f>
        <v>地域に開かれた学校が求められる理由や地域と共にある学校づくりの仕組みを理解している。</v>
      </c>
      <c r="T10" s="79"/>
      <c r="U10" s="113"/>
      <c r="W10">
        <v>2</v>
      </c>
      <c r="X10" t="str">
        <f>育成指標!B7</f>
        <v>Ⅱ 伸長期相当
（経験５年から10年程度）</v>
      </c>
      <c r="AC10">
        <v>6</v>
      </c>
    </row>
    <row r="11" spans="3:29" ht="16.5" customHeight="1" x14ac:dyDescent="0.15">
      <c r="C11" s="165" t="s">
        <v>131</v>
      </c>
      <c r="D11" s="165"/>
      <c r="E11" s="166"/>
      <c r="F11" s="166"/>
      <c r="G11" s="166"/>
      <c r="H11" s="166"/>
      <c r="I11" s="166"/>
      <c r="K11" s="170"/>
      <c r="L11" s="171"/>
      <c r="M11" s="151"/>
      <c r="N11" s="152"/>
      <c r="O11" s="140" t="s">
        <v>174</v>
      </c>
      <c r="P11" s="207" t="s">
        <v>283</v>
      </c>
      <c r="Q11" s="208"/>
      <c r="R11" s="136" t="str">
        <f>VLOOKUP($F$5,育成指標!$B$5:$P$8,3,FALSE)</f>
        <v>・地域素材を教材化したり、地域での体験学習を取り入れたりして、児童生徒が地域を理解し、そのよさを実感できるようにする。</v>
      </c>
      <c r="S11" s="61" t="str">
        <f>VLOOKUP($X$13,セルフチェック!$A$1:$O$13,W11,FALSE)</f>
        <v>地域の特色や、地域の方が大切にしている思いや願いを理解しようとしている。</v>
      </c>
      <c r="T11" s="80"/>
      <c r="U11" s="111" t="e">
        <f t="shared" ref="U11" si="0">ROUND(AVERAGE($T11:$T13),1)</f>
        <v>#DIV/0!</v>
      </c>
      <c r="W11">
        <v>3</v>
      </c>
      <c r="X11" t="str">
        <f>育成指標!B8</f>
        <v>Ⅰ 基礎形成期相当
（経験１年から５年程度）</v>
      </c>
      <c r="AC11">
        <v>3</v>
      </c>
    </row>
    <row r="12" spans="3:29" ht="16.5" customHeight="1" x14ac:dyDescent="0.15">
      <c r="C12" s="165"/>
      <c r="D12" s="165"/>
      <c r="E12" s="166"/>
      <c r="F12" s="166"/>
      <c r="G12" s="166"/>
      <c r="H12" s="166"/>
      <c r="I12" s="166"/>
      <c r="K12" s="170"/>
      <c r="L12" s="171"/>
      <c r="M12" s="151"/>
      <c r="N12" s="152"/>
      <c r="O12" s="141"/>
      <c r="P12" s="209"/>
      <c r="Q12" s="210"/>
      <c r="R12" s="136"/>
      <c r="S12" s="62" t="str">
        <f>VLOOKUP($X$13-1,セルフチェック!$A$1:$O$13,W12,FALSE)</f>
        <v>地域に目を向けたり、足を運んだりして、地域のよさに学ぶことができる素材を教材化して授業を構想している。</v>
      </c>
      <c r="T12" s="78"/>
      <c r="U12" s="112"/>
      <c r="W12">
        <v>3</v>
      </c>
    </row>
    <row r="13" spans="3:29" ht="16.5" customHeight="1" x14ac:dyDescent="0.15">
      <c r="K13" s="170"/>
      <c r="L13" s="171"/>
      <c r="M13" s="153"/>
      <c r="N13" s="154"/>
      <c r="O13" s="142"/>
      <c r="P13" s="146"/>
      <c r="Q13" s="148"/>
      <c r="R13" s="136"/>
      <c r="S13" s="63" t="str">
        <f>VLOOKUP($X$13-2,セルフチェック!$A$1:$O$13,W13,FALSE)</f>
        <v>「ひと・もの・こと」に直接触れる体験活動を取り入れた学習を展開している。</v>
      </c>
      <c r="T13" s="39"/>
      <c r="U13" s="113"/>
      <c r="W13">
        <v>3</v>
      </c>
      <c r="X13" s="27">
        <f>VLOOKUP($F$5,$X$8:$AC$11,6,FALSE)</f>
        <v>3</v>
      </c>
    </row>
    <row r="14" spans="3:29" ht="16.5" customHeight="1" x14ac:dyDescent="0.15">
      <c r="K14" s="170"/>
      <c r="L14" s="171"/>
      <c r="M14" s="177" t="s">
        <v>229</v>
      </c>
      <c r="N14" s="178"/>
      <c r="O14" s="174" t="s">
        <v>175</v>
      </c>
      <c r="P14" s="126" t="s">
        <v>29</v>
      </c>
      <c r="Q14" s="127"/>
      <c r="R14" s="136" t="str">
        <f>VLOOKUP($F$5,育成指標!$B$5:$P$8,4,FALSE)</f>
        <v>・ワークライフバランスを重視し、健康や時間を自ら管理しながら、職務に向かうコンディションを維持する。
・自己課題に沿った研修を実施し、周囲の助言や自己の振り返りをもとに、成長し続けようと努力する。</v>
      </c>
      <c r="S14" s="61" t="str">
        <f>VLOOKUP($X$13,セルフチェック!$A$1:$O$13,W14,FALSE)</f>
        <v>タイムマネジメントを心がけ、ワークライフバランスを大切にしたバランスのよい生活を送ろうとしている。</v>
      </c>
      <c r="T14" s="38"/>
      <c r="U14" s="111" t="e">
        <f t="shared" ref="U14" si="1">ROUND(AVERAGE($T14:$T16),1)</f>
        <v>#DIV/0!</v>
      </c>
      <c r="W14">
        <v>4</v>
      </c>
    </row>
    <row r="15" spans="3:29" ht="16.5" customHeight="1" x14ac:dyDescent="0.15">
      <c r="K15" s="170"/>
      <c r="L15" s="171"/>
      <c r="M15" s="179"/>
      <c r="N15" s="180"/>
      <c r="O15" s="175"/>
      <c r="P15" s="128"/>
      <c r="Q15" s="129"/>
      <c r="R15" s="136"/>
      <c r="S15" s="62" t="str">
        <f>VLOOKUP($X$13-1,セルフチェック!$A$1:$O$13,W15,FALSE)</f>
        <v>セルフチェックシートを用い、自己の強み（よさ）と弱み（課題）を把握しようと心がけている。</v>
      </c>
      <c r="T15" s="79"/>
      <c r="U15" s="112"/>
      <c r="W15">
        <v>4</v>
      </c>
    </row>
    <row r="16" spans="3:29" ht="16.5" customHeight="1" x14ac:dyDescent="0.15">
      <c r="K16" s="170"/>
      <c r="L16" s="171"/>
      <c r="M16" s="179"/>
      <c r="N16" s="180"/>
      <c r="O16" s="176"/>
      <c r="P16" s="130"/>
      <c r="Q16" s="131"/>
      <c r="R16" s="136"/>
      <c r="S16" s="63" t="str">
        <f>VLOOKUP($X$13-2,セルフチェック!$A$1:$O$13,W16,FALSE)</f>
        <v>謙虚に学び続ける教師であり続けるために、先輩や同僚の教員からの助言、経験談に耳を傾けて学ぼうとしている。</v>
      </c>
      <c r="T16" s="79"/>
      <c r="U16" s="113"/>
      <c r="W16">
        <v>4</v>
      </c>
    </row>
    <row r="17" spans="11:23" ht="16.5" customHeight="1" x14ac:dyDescent="0.15">
      <c r="K17" s="170"/>
      <c r="L17" s="171"/>
      <c r="M17" s="179"/>
      <c r="N17" s="180"/>
      <c r="O17" s="211" t="s">
        <v>176</v>
      </c>
      <c r="P17" s="126" t="s">
        <v>30</v>
      </c>
      <c r="Q17" s="127"/>
      <c r="R17" s="136" t="str">
        <f>VLOOKUP($F$5,育成指標!$B$5:$P$8,5,FALSE)</f>
        <v>・チームの一員としての自己の役割を自覚し、任せられた職務に対して誠実に取り組む。
・チームの目標を理解し、同僚と協力して目標実現に向けて努力する。</v>
      </c>
      <c r="S17" s="61" t="str">
        <f>VLOOKUP($X$13,セルフチェック!$A$1:$O$13,W17,FALSE)</f>
        <v>チームの一員としての自己の役割を自覚し、任された職務に対して誠実に取り組んでいる。</v>
      </c>
      <c r="T17" s="80"/>
      <c r="U17" s="111" t="e">
        <f t="shared" ref="U17" si="2">ROUND(AVERAGE($T17:$T19),1)</f>
        <v>#DIV/0!</v>
      </c>
      <c r="W17">
        <v>5</v>
      </c>
    </row>
    <row r="18" spans="11:23" ht="16.5" customHeight="1" x14ac:dyDescent="0.15">
      <c r="K18" s="170"/>
      <c r="L18" s="171"/>
      <c r="M18" s="179"/>
      <c r="N18" s="180"/>
      <c r="O18" s="212"/>
      <c r="P18" s="128"/>
      <c r="Q18" s="129"/>
      <c r="R18" s="136"/>
      <c r="S18" s="62" t="str">
        <f>VLOOKUP($X$13-1,セルフチェック!$A$1:$O$13,W18,FALSE)</f>
        <v>チームとしての目標を理解しながら、学年会、教科会等に、自ら求め、参加している。</v>
      </c>
      <c r="T18" s="39"/>
      <c r="U18" s="112"/>
      <c r="W18">
        <v>5</v>
      </c>
    </row>
    <row r="19" spans="11:23" ht="16.5" customHeight="1" x14ac:dyDescent="0.15">
      <c r="K19" s="170"/>
      <c r="L19" s="171"/>
      <c r="M19" s="179"/>
      <c r="N19" s="180"/>
      <c r="O19" s="213"/>
      <c r="P19" s="130"/>
      <c r="Q19" s="131"/>
      <c r="R19" s="136"/>
      <c r="S19" s="63" t="str">
        <f>VLOOKUP($X$13-2,セルフチェック!$A$1:$O$13,W19,FALSE)</f>
        <v>職員間の人間関係をより豊かにしながら、同僚と協力して目標を実現しようとしている。</v>
      </c>
      <c r="T19" s="39"/>
      <c r="U19" s="113"/>
      <c r="W19">
        <v>5</v>
      </c>
    </row>
    <row r="20" spans="11:23" ht="16.5" customHeight="1" x14ac:dyDescent="0.15">
      <c r="K20" s="170"/>
      <c r="L20" s="171"/>
      <c r="M20" s="179"/>
      <c r="N20" s="180"/>
      <c r="O20" s="217" t="s">
        <v>177</v>
      </c>
      <c r="P20" s="126" t="s">
        <v>31</v>
      </c>
      <c r="Q20" s="127"/>
      <c r="R20" s="136" t="str">
        <f>VLOOKUP($F$5,育成指標!$B$5:$P$8,6,FALSE)</f>
        <v>・信頼される学校を実現する上で、危機管理やコンプライアンスが欠かせないことを理解し、危機の未然防止や発生時の対応に確実に取り組む。</v>
      </c>
      <c r="S20" s="61" t="str">
        <f>VLOOKUP($X$13,セルフチェック!$A$1:$O$13,W20,FALSE)</f>
        <v>危機管理やコンプライアンスについて理解し、防止のために日常的に意識している。</v>
      </c>
      <c r="T20" s="38"/>
      <c r="U20" s="111" t="e">
        <f t="shared" ref="U20" si="3">ROUND(AVERAGE($T20:$T22),1)</f>
        <v>#DIV/0!</v>
      </c>
      <c r="W20">
        <v>6</v>
      </c>
    </row>
    <row r="21" spans="11:23" ht="16.5" customHeight="1" x14ac:dyDescent="0.15">
      <c r="K21" s="170"/>
      <c r="L21" s="171"/>
      <c r="M21" s="179"/>
      <c r="N21" s="180"/>
      <c r="O21" s="218"/>
      <c r="P21" s="128"/>
      <c r="Q21" s="129"/>
      <c r="R21" s="136"/>
      <c r="S21" s="62" t="str">
        <f>VLOOKUP($X$13-1,セルフチェック!$A$1:$O$13,W21,FALSE)</f>
        <v>危機の未然防止の重要性を理解し、日頃から児童生徒の観察や安全対策を行っている。</v>
      </c>
      <c r="T21" s="79"/>
      <c r="U21" s="112"/>
      <c r="W21">
        <v>6</v>
      </c>
    </row>
    <row r="22" spans="11:23" ht="16.5" customHeight="1" x14ac:dyDescent="0.15">
      <c r="K22" s="170"/>
      <c r="L22" s="171"/>
      <c r="M22" s="179"/>
      <c r="N22" s="180"/>
      <c r="O22" s="219"/>
      <c r="P22" s="130"/>
      <c r="Q22" s="131"/>
      <c r="R22" s="136"/>
      <c r="S22" s="63" t="str">
        <f>VLOOKUP($X$13-2,セルフチェック!$A$1:$O$13,W22,FALSE)</f>
        <v>危機発生時の対応について理解し、確実に対応することができる。</v>
      </c>
      <c r="T22" s="79"/>
      <c r="U22" s="113"/>
      <c r="W22">
        <v>6</v>
      </c>
    </row>
    <row r="23" spans="11:23" ht="16.5" customHeight="1" x14ac:dyDescent="0.15">
      <c r="K23" s="170"/>
      <c r="L23" s="171"/>
      <c r="M23" s="179"/>
      <c r="N23" s="180"/>
      <c r="O23" s="214" t="s">
        <v>178</v>
      </c>
      <c r="P23" s="207" t="s">
        <v>151</v>
      </c>
      <c r="Q23" s="208"/>
      <c r="R23" s="136" t="str">
        <f>VLOOKUP($F$5,育成指標!$B$5:$P$8,7,FALSE)</f>
        <v>・日々の教育活動を「目標−内容−方法−評価」のセットで捉え、意図的・計画的に実践する。</v>
      </c>
      <c r="S23" s="61" t="str">
        <f>VLOOKUP($X$13,セルフチェック!$A$1:$O$13,W23,FALSE)</f>
        <v>授業を「目標－内容－方法－評価」のセットで捉え、構想している。</v>
      </c>
      <c r="T23" s="80"/>
      <c r="U23" s="111" t="e">
        <f t="shared" ref="U23" si="4">ROUND(AVERAGE($T23:$T25),1)</f>
        <v>#DIV/0!</v>
      </c>
      <c r="W23">
        <v>7</v>
      </c>
    </row>
    <row r="24" spans="11:23" ht="16.5" customHeight="1" x14ac:dyDescent="0.15">
      <c r="K24" s="170"/>
      <c r="L24" s="171"/>
      <c r="M24" s="179"/>
      <c r="N24" s="180"/>
      <c r="O24" s="215"/>
      <c r="P24" s="209"/>
      <c r="Q24" s="210"/>
      <c r="R24" s="136"/>
      <c r="S24" s="62" t="str">
        <f>VLOOKUP($X$13-1,セルフチェック!$A$1:$O$13,W24,FALSE)</f>
        <v>学校教育目標と関連させて、単元や題材など内容や時間のまとまりを見通し、単元計画を立てている。</v>
      </c>
      <c r="T24" s="39"/>
      <c r="U24" s="112"/>
      <c r="W24">
        <v>7</v>
      </c>
    </row>
    <row r="25" spans="11:23" ht="16.5" customHeight="1" x14ac:dyDescent="0.15">
      <c r="K25" s="170"/>
      <c r="L25" s="171"/>
      <c r="M25" s="181"/>
      <c r="N25" s="182"/>
      <c r="O25" s="216"/>
      <c r="P25" s="146"/>
      <c r="Q25" s="148"/>
      <c r="R25" s="136"/>
      <c r="S25" s="63" t="str">
        <f>VLOOKUP($X$13-2,セルフチェック!$A$1:$O$13,W25,FALSE)</f>
        <v>個々の児童生徒の状況を把握しながら、課題を決め、具体的な構想、手立て、評価を行っている。</v>
      </c>
      <c r="T25" s="39"/>
      <c r="U25" s="113"/>
      <c r="W25">
        <v>7</v>
      </c>
    </row>
    <row r="26" spans="11:23" ht="19.5" customHeight="1" x14ac:dyDescent="0.15">
      <c r="K26" s="170"/>
      <c r="L26" s="171"/>
      <c r="M26" s="102" t="s">
        <v>152</v>
      </c>
      <c r="N26" s="103"/>
      <c r="O26" s="108" t="s">
        <v>179</v>
      </c>
      <c r="P26" s="84" t="s">
        <v>344</v>
      </c>
      <c r="Q26" s="85"/>
      <c r="R26" s="155" t="str">
        <f>VLOOKUP($F$5,育成指標!$B$5:$P$8,8,FALSE)</f>
        <v xml:space="preserve">・けがや疾病の症状を的確に見極め、受診の必要性などについて適切に判断し、迅速に対応する。
・救急体制を整備し、関係機関と連携しながら組織的に対応する。
・児童生徒の健康上の課題を早期に発見し、適正な保健管理を行う。
</v>
      </c>
      <c r="S26" s="64" t="str">
        <f>VLOOKUP($X$13,セルフチェック!$A$1:$O$13,W26,FALSE)</f>
        <v>けがや疾病の症状を的確にアセスメントしている。</v>
      </c>
      <c r="T26" s="38"/>
      <c r="U26" s="111" t="e">
        <f t="shared" ref="U26" si="5">ROUND(AVERAGE($T26:$T28),1)</f>
        <v>#DIV/0!</v>
      </c>
      <c r="W26">
        <v>8</v>
      </c>
    </row>
    <row r="27" spans="11:23" ht="19.5" customHeight="1" x14ac:dyDescent="0.15">
      <c r="K27" s="170"/>
      <c r="L27" s="171"/>
      <c r="M27" s="104"/>
      <c r="N27" s="105"/>
      <c r="O27" s="109"/>
      <c r="P27" s="86"/>
      <c r="Q27" s="87"/>
      <c r="R27" s="155"/>
      <c r="S27" s="65" t="str">
        <f>VLOOKUP($X$13-1,セルフチェック!$A$1:$O$13,W27,FALSE)</f>
        <v>救急な対応が必要な場面で、関係機関と連携し組織的な対応をしている。</v>
      </c>
      <c r="T27" s="79"/>
      <c r="U27" s="112"/>
      <c r="W27">
        <v>8</v>
      </c>
    </row>
    <row r="28" spans="11:23" ht="19.5" customHeight="1" x14ac:dyDescent="0.15">
      <c r="K28" s="170"/>
      <c r="L28" s="171"/>
      <c r="M28" s="104"/>
      <c r="N28" s="105"/>
      <c r="O28" s="110"/>
      <c r="P28" s="88"/>
      <c r="Q28" s="89"/>
      <c r="R28" s="156"/>
      <c r="S28" s="63" t="str">
        <f>VLOOKUP($X$13-2,セルフチェック!$A$1:$O$13,W28,FALSE)</f>
        <v>児童生徒の安心・安全な生活のために、環境衛生管理に努めている。</v>
      </c>
      <c r="T28" s="79"/>
      <c r="U28" s="113"/>
      <c r="W28">
        <v>8</v>
      </c>
    </row>
    <row r="29" spans="11:23" ht="19.5" customHeight="1" x14ac:dyDescent="0.15">
      <c r="K29" s="170"/>
      <c r="L29" s="171"/>
      <c r="M29" s="104"/>
      <c r="N29" s="105"/>
      <c r="O29" s="108" t="s">
        <v>179</v>
      </c>
      <c r="P29" s="84" t="s">
        <v>345</v>
      </c>
      <c r="Q29" s="85"/>
      <c r="R29" s="157" t="str">
        <f>VLOOKUP($F$5,育成指標!$B$5:$P$8,9,FALSE)</f>
        <v>・健康情報や公文書を適正に管理する。
・保健管理の効率化に向け、ICT端末やクラウド等を効果的に活用する。
・特別な配慮を要する児童生徒について関係機関と連携し保健管理を行う。</v>
      </c>
      <c r="S29" s="61" t="str">
        <f>VLOOKUP($X$13,セルフチェック!$A$1:$O$13,W29,FALSE)</f>
        <v>健康上特別な配慮を要する児童生徒について関係機関と連携している。</v>
      </c>
      <c r="T29" s="80"/>
      <c r="U29" s="111" t="e">
        <f t="shared" ref="U29" si="6">ROUND(AVERAGE($T29:$T31),1)</f>
        <v>#DIV/0!</v>
      </c>
      <c r="W29">
        <v>9</v>
      </c>
    </row>
    <row r="30" spans="11:23" ht="19.5" customHeight="1" x14ac:dyDescent="0.15">
      <c r="K30" s="170"/>
      <c r="L30" s="171"/>
      <c r="M30" s="104"/>
      <c r="N30" s="105"/>
      <c r="O30" s="109"/>
      <c r="P30" s="86"/>
      <c r="Q30" s="87"/>
      <c r="R30" s="155"/>
      <c r="S30" s="62" t="str">
        <f>VLOOKUP($X$13-1,セルフチェック!$A$1:$O$13,W30,FALSE)</f>
        <v>ICT端末やクラウド等を活用し、健康診断や健康観察を効率的に実施している。</v>
      </c>
      <c r="T30" s="39"/>
      <c r="U30" s="112"/>
      <c r="W30">
        <v>9</v>
      </c>
    </row>
    <row r="31" spans="11:23" ht="19.5" customHeight="1" x14ac:dyDescent="0.15">
      <c r="K31" s="170"/>
      <c r="L31" s="171"/>
      <c r="M31" s="104"/>
      <c r="N31" s="105"/>
      <c r="O31" s="110"/>
      <c r="P31" s="88"/>
      <c r="Q31" s="89"/>
      <c r="R31" s="155"/>
      <c r="S31" s="63" t="str">
        <f>VLOOKUP($X$13-2,セルフチェック!$A$1:$O$13,W31,FALSE)</f>
        <v>健康観察による児童生徒の心身の健康状態を把握し分析している。</v>
      </c>
      <c r="T31" s="39"/>
      <c r="U31" s="113"/>
      <c r="W31">
        <v>9</v>
      </c>
    </row>
    <row r="32" spans="11:23" ht="19.5" customHeight="1" x14ac:dyDescent="0.15">
      <c r="K32" s="170"/>
      <c r="L32" s="171"/>
      <c r="M32" s="104"/>
      <c r="N32" s="105"/>
      <c r="O32" s="159" t="s">
        <v>284</v>
      </c>
      <c r="P32" s="84" t="s">
        <v>307</v>
      </c>
      <c r="Q32" s="85"/>
      <c r="R32" s="155" t="str">
        <f>VLOOKUP($F$5,育成指標!$B$5:$P$8,10,FALSE)</f>
        <v>・カリキュラムマネジメントの視点を生かし、保健教育の年間指導計画の作成に参画する。
・児童生徒の実態や科学的根拠を踏まえ、学級担任等と連携しながら保健教育を行う。
・ICT端末やクラウド等を活用した保健教育を行う。</v>
      </c>
      <c r="S32" s="61" t="str">
        <f>VLOOKUP($X$13,セルフチェック!$A$1:$O$13,W32,FALSE)</f>
        <v>ICT端末やクラウド等を活用した保健教育を行っている。</v>
      </c>
      <c r="T32" s="38"/>
      <c r="U32" s="111" t="e">
        <f t="shared" ref="U32" si="7">ROUND(AVERAGE($T32:$T34),1)</f>
        <v>#DIV/0!</v>
      </c>
      <c r="W32">
        <v>10</v>
      </c>
    </row>
    <row r="33" spans="3:23" ht="19.5" customHeight="1" x14ac:dyDescent="0.15">
      <c r="G33" s="77"/>
      <c r="H33" s="158" t="s">
        <v>172</v>
      </c>
      <c r="I33" s="158"/>
      <c r="K33" s="170"/>
      <c r="L33" s="171"/>
      <c r="M33" s="104"/>
      <c r="N33" s="105"/>
      <c r="O33" s="160"/>
      <c r="P33" s="86"/>
      <c r="Q33" s="87"/>
      <c r="R33" s="155"/>
      <c r="S33" s="62" t="str">
        <f>VLOOKUP($X$13-1,セルフチェック!$A$1:$O$13,W33,FALSE)</f>
        <v>必要に応じて学級担任等と連携し、児童生徒の実態や科学的根拠を踏まえた保健学習を行っている。</v>
      </c>
      <c r="T33" s="79"/>
      <c r="U33" s="112"/>
      <c r="W33">
        <v>10</v>
      </c>
    </row>
    <row r="34" spans="3:23" ht="19.5" customHeight="1" x14ac:dyDescent="0.15">
      <c r="K34" s="170"/>
      <c r="L34" s="171"/>
      <c r="M34" s="104"/>
      <c r="N34" s="105"/>
      <c r="O34" s="161"/>
      <c r="P34" s="88"/>
      <c r="Q34" s="89"/>
      <c r="R34" s="155"/>
      <c r="S34" s="63" t="str">
        <f>VLOOKUP($X$13-2,セルフチェック!$A$1:$O$13,W34,FALSE)</f>
        <v>カリキュラムマネジメントの視点で、年間の評価を年間の学校保健計画に生かしている。</v>
      </c>
      <c r="T34" s="79"/>
      <c r="U34" s="113"/>
      <c r="W34">
        <v>10</v>
      </c>
    </row>
    <row r="35" spans="3:23" ht="24.75" customHeight="1" x14ac:dyDescent="0.15">
      <c r="C35" s="189" t="s">
        <v>133</v>
      </c>
      <c r="D35" s="190"/>
      <c r="E35" s="190"/>
      <c r="F35" s="190"/>
      <c r="G35" s="190"/>
      <c r="H35" s="190"/>
      <c r="I35" s="191"/>
      <c r="K35" s="170"/>
      <c r="L35" s="171"/>
      <c r="M35" s="104"/>
      <c r="N35" s="105"/>
      <c r="O35" s="162" t="s">
        <v>180</v>
      </c>
      <c r="P35" s="84" t="s">
        <v>338</v>
      </c>
      <c r="Q35" s="85"/>
      <c r="R35" s="114" t="str">
        <f>VLOOKUP($F$5,育成指標!$B$5:$P$8,11,FALSE)</f>
        <v>・健康課題の背景の把握、支援方針・支援方法の検討、学校内外の連携というプロセスを理解する。
・個別の健康課題を捉え、発達段階に応じた課題解決に向けて、健康相談・保健指導を行う。
・特別な配慮を要する児童生徒のニーズを見極めた健康相談・保健指導を行う。</v>
      </c>
      <c r="S35" s="61" t="str">
        <f>VLOOKUP($X$13,セルフチェック!$A$1:$O$13,W35,FALSE)</f>
        <v>特別な配慮を要する児童生徒のニーズを見極めた健康相談・保健指導を行っている。</v>
      </c>
      <c r="T35" s="80"/>
      <c r="U35" s="111" t="e">
        <f t="shared" ref="U35" si="8">ROUND(AVERAGE($T35:$T37),1)</f>
        <v>#DIV/0!</v>
      </c>
      <c r="W35">
        <v>11</v>
      </c>
    </row>
    <row r="36" spans="3:23" ht="24.75" customHeight="1" x14ac:dyDescent="0.15">
      <c r="C36" s="195"/>
      <c r="D36" s="196"/>
      <c r="E36" s="196"/>
      <c r="F36" s="196"/>
      <c r="G36" s="196"/>
      <c r="H36" s="196"/>
      <c r="I36" s="197"/>
      <c r="K36" s="170"/>
      <c r="L36" s="171"/>
      <c r="M36" s="104"/>
      <c r="N36" s="105"/>
      <c r="O36" s="163"/>
      <c r="P36" s="86"/>
      <c r="Q36" s="87"/>
      <c r="R36" s="114"/>
      <c r="S36" s="62" t="str">
        <f>VLOOKUP($X$13-1,セルフチェック!$A$1:$O$13,W36,FALSE)</f>
        <v>個別の健康課題を捉え、発達段階に応じた課題解決に向けて、健康相談・保健指導を行っている。</v>
      </c>
      <c r="T36" s="39"/>
      <c r="U36" s="112"/>
      <c r="W36">
        <v>11</v>
      </c>
    </row>
    <row r="37" spans="3:23" ht="24.75" customHeight="1" x14ac:dyDescent="0.15">
      <c r="C37" s="198"/>
      <c r="D37" s="199"/>
      <c r="E37" s="199"/>
      <c r="F37" s="199"/>
      <c r="G37" s="199"/>
      <c r="H37" s="199"/>
      <c r="I37" s="200"/>
      <c r="K37" s="170"/>
      <c r="L37" s="171"/>
      <c r="M37" s="104"/>
      <c r="N37" s="105"/>
      <c r="O37" s="164"/>
      <c r="P37" s="88"/>
      <c r="Q37" s="89"/>
      <c r="R37" s="114"/>
      <c r="S37" s="63" t="str">
        <f>VLOOKUP($X$13-2,セルフチェック!$A$1:$O$13,W37,FALSE)</f>
        <v>健康課題の背景の把握、支援方針・支援方法の検討し、学校内外の連携し支援をしている。</v>
      </c>
      <c r="T37" s="39"/>
      <c r="U37" s="113"/>
      <c r="W37">
        <v>11</v>
      </c>
    </row>
    <row r="38" spans="3:23" ht="19.5" customHeight="1" x14ac:dyDescent="0.15">
      <c r="C38" s="198"/>
      <c r="D38" s="199"/>
      <c r="E38" s="199"/>
      <c r="F38" s="199"/>
      <c r="G38" s="199"/>
      <c r="H38" s="199"/>
      <c r="I38" s="200"/>
      <c r="K38" s="170"/>
      <c r="L38" s="171"/>
      <c r="M38" s="104"/>
      <c r="N38" s="105"/>
      <c r="O38" s="192" t="s">
        <v>181</v>
      </c>
      <c r="P38" s="84" t="s">
        <v>286</v>
      </c>
      <c r="Q38" s="85"/>
      <c r="R38" s="114" t="str">
        <f>VLOOKUP($F$5,育成指標!$B$5:$P$8,12,FALSE)</f>
        <v>・ICT端末やクラウド等を活用して情報を収集・分析し、主な健康課題について焦点化を図る。
・学校教育目標や学校保健目標をふまえ、児童生徒の健康課題に応じた保健室計画を作成し、実践する。</v>
      </c>
      <c r="S38" s="61" t="str">
        <f>VLOOKUP($X$13,セルフチェック!$A$1:$O$13,W38,FALSE)</f>
        <v>学校教育目標や学校保健目標をふまえ、年度ごとに重点的に取組む自校について目標を立てている。</v>
      </c>
      <c r="T38" s="38"/>
      <c r="U38" s="111" t="e">
        <f t="shared" ref="U38" si="9">ROUND(AVERAGE($T38:$T40),1)</f>
        <v>#DIV/0!</v>
      </c>
      <c r="W38">
        <v>12</v>
      </c>
    </row>
    <row r="39" spans="3:23" ht="19.5" customHeight="1" x14ac:dyDescent="0.15">
      <c r="C39" s="198"/>
      <c r="D39" s="199"/>
      <c r="E39" s="199"/>
      <c r="F39" s="199"/>
      <c r="G39" s="199"/>
      <c r="H39" s="199"/>
      <c r="I39" s="200"/>
      <c r="K39" s="170"/>
      <c r="L39" s="171"/>
      <c r="M39" s="104"/>
      <c r="N39" s="105"/>
      <c r="O39" s="193"/>
      <c r="P39" s="86"/>
      <c r="Q39" s="87"/>
      <c r="R39" s="114"/>
      <c r="S39" s="62" t="str">
        <f>VLOOKUP($X$13-1,セルフチェック!$A$1:$O$13,W39,FALSE)</f>
        <v>児童生徒の健康課題に応じた保健室計画を作成し、実践している。</v>
      </c>
      <c r="T39" s="79"/>
      <c r="U39" s="112"/>
      <c r="W39">
        <v>12</v>
      </c>
    </row>
    <row r="40" spans="3:23" ht="19.5" customHeight="1" x14ac:dyDescent="0.15">
      <c r="C40" s="198"/>
      <c r="D40" s="199"/>
      <c r="E40" s="199"/>
      <c r="F40" s="199"/>
      <c r="G40" s="199"/>
      <c r="H40" s="199"/>
      <c r="I40" s="200"/>
      <c r="K40" s="170"/>
      <c r="L40" s="171"/>
      <c r="M40" s="104"/>
      <c r="N40" s="105"/>
      <c r="O40" s="194"/>
      <c r="P40" s="88"/>
      <c r="Q40" s="89"/>
      <c r="R40" s="114"/>
      <c r="S40" s="63" t="str">
        <f>VLOOKUP($X$13-2,セルフチェック!$A$1:$O$13,W40,FALSE)</f>
        <v>ICT端末やクラウド等を活用して情報を収集・分析し、主な健康課題について焦点化を図っている。</v>
      </c>
      <c r="T40" s="79"/>
      <c r="U40" s="113"/>
      <c r="W40">
        <v>12</v>
      </c>
    </row>
    <row r="41" spans="3:23" ht="23.1" customHeight="1" x14ac:dyDescent="0.15">
      <c r="C41" s="198"/>
      <c r="D41" s="199"/>
      <c r="E41" s="199"/>
      <c r="F41" s="199"/>
      <c r="G41" s="199"/>
      <c r="H41" s="199"/>
      <c r="I41" s="200"/>
      <c r="K41" s="170"/>
      <c r="L41" s="171"/>
      <c r="M41" s="104"/>
      <c r="N41" s="105"/>
      <c r="O41" s="204" t="s">
        <v>182</v>
      </c>
      <c r="P41" s="90" t="s">
        <v>340</v>
      </c>
      <c r="Q41" s="91"/>
      <c r="R41" s="114" t="str">
        <f>VLOOKUP($F$5,育成指標!$B$5:$P$8,13,FALSE)</f>
        <v>・保健組織活動の企画・運営に積極的に参画し、教職員と連携して学校保健活動を推進する。
・健康課題を把握し、学校三師・関係諸機関・関係者等との連携・協力体制を構築する。</v>
      </c>
      <c r="S41" s="61" t="str">
        <f>VLOOKUP($X$13,セルフチェック!$A$1:$O$13,W41,FALSE)</f>
        <v>一人一人の児童生徒が安心して個性を発揮することができるよう意識しながら、保健組織活動を推進している。</v>
      </c>
      <c r="T41" s="80"/>
      <c r="U41" s="111" t="e">
        <f t="shared" ref="U41" si="10">ROUND(AVERAGE($T41:$T43),1)</f>
        <v>#DIV/0!</v>
      </c>
      <c r="W41">
        <v>13</v>
      </c>
    </row>
    <row r="42" spans="3:23" ht="19.5" customHeight="1" x14ac:dyDescent="0.15">
      <c r="C42" s="198"/>
      <c r="D42" s="199"/>
      <c r="E42" s="199"/>
      <c r="F42" s="199"/>
      <c r="G42" s="199"/>
      <c r="H42" s="199"/>
      <c r="I42" s="200"/>
      <c r="K42" s="170"/>
      <c r="L42" s="171"/>
      <c r="M42" s="104"/>
      <c r="N42" s="105"/>
      <c r="O42" s="205"/>
      <c r="P42" s="92"/>
      <c r="Q42" s="93"/>
      <c r="R42" s="114"/>
      <c r="S42" s="62" t="str">
        <f>VLOOKUP($X$13-1,セルフチェック!$A$1:$O$13,W42,FALSE)</f>
        <v>健康課題を把握し、学校三師・関係諸機関・関係者等との連携・協力体制を構築している。</v>
      </c>
      <c r="T42" s="39"/>
      <c r="U42" s="112"/>
      <c r="W42">
        <v>13</v>
      </c>
    </row>
    <row r="43" spans="3:23" ht="19.5" customHeight="1" x14ac:dyDescent="0.15">
      <c r="C43" s="198"/>
      <c r="D43" s="199"/>
      <c r="E43" s="199"/>
      <c r="F43" s="199"/>
      <c r="G43" s="199"/>
      <c r="H43" s="199"/>
      <c r="I43" s="200"/>
      <c r="K43" s="170"/>
      <c r="L43" s="171"/>
      <c r="M43" s="104"/>
      <c r="N43" s="105"/>
      <c r="O43" s="206"/>
      <c r="P43" s="94"/>
      <c r="Q43" s="95"/>
      <c r="R43" s="114"/>
      <c r="S43" s="63" t="str">
        <f>VLOOKUP($X$13-2,セルフチェック!$A$1:$O$13,W43,FALSE)</f>
        <v>保健組織活動の企画・運営に積極的に参画し、教職員と連携して学校保健活動を推進している。</v>
      </c>
      <c r="T43" s="39"/>
      <c r="U43" s="113"/>
      <c r="W43">
        <v>13</v>
      </c>
    </row>
    <row r="44" spans="3:23" ht="25.5" customHeight="1" x14ac:dyDescent="0.15">
      <c r="C44" s="198"/>
      <c r="D44" s="199"/>
      <c r="E44" s="199"/>
      <c r="F44" s="199"/>
      <c r="G44" s="199"/>
      <c r="H44" s="199"/>
      <c r="I44" s="200"/>
      <c r="K44" s="170"/>
      <c r="L44" s="171"/>
      <c r="M44" s="104"/>
      <c r="N44" s="105"/>
      <c r="O44" s="183" t="s">
        <v>183</v>
      </c>
      <c r="P44" s="90" t="s">
        <v>339</v>
      </c>
      <c r="Q44" s="91"/>
      <c r="R44" s="114" t="str">
        <f>VLOOKUP($F$5,育成指標!$B$5:$P$8,14,FALSE)</f>
        <v xml:space="preserve">・児童生徒の実態や特性に配慮した学校環境や連携体制を整備する。
・事故発生時には、関係者に報告・連絡を確実に行い、指示を仰ぎながら対応する。
・事故発生事例を分析し、課題を明らかにする。
</v>
      </c>
      <c r="S44" s="64" t="str">
        <f>VLOOKUP($X$13,セルフチェック!$A$1:$O$13,W44,FALSE)</f>
        <v>児童生徒の実態や特性に配慮した学校環境や連携体制を整備している。</v>
      </c>
      <c r="T44" s="38"/>
      <c r="U44" s="111" t="e">
        <f t="shared" ref="U44" si="11">ROUND(AVERAGE($T44:$T46),1)</f>
        <v>#DIV/0!</v>
      </c>
      <c r="W44">
        <v>14</v>
      </c>
    </row>
    <row r="45" spans="3:23" ht="20.45" customHeight="1" x14ac:dyDescent="0.15">
      <c r="C45" s="198"/>
      <c r="D45" s="199"/>
      <c r="E45" s="199"/>
      <c r="F45" s="199"/>
      <c r="G45" s="199"/>
      <c r="H45" s="199"/>
      <c r="I45" s="200"/>
      <c r="K45" s="170"/>
      <c r="L45" s="171"/>
      <c r="M45" s="104"/>
      <c r="N45" s="105"/>
      <c r="O45" s="184"/>
      <c r="P45" s="92"/>
      <c r="Q45" s="93"/>
      <c r="R45" s="114"/>
      <c r="S45" s="62" t="str">
        <f>VLOOKUP($X$13-1,セルフチェック!$A$1:$O$13,W45,FALSE)</f>
        <v>事故発生時には、関係者に報告・連絡を確実に行い、指示を仰ぎながら対応している。</v>
      </c>
      <c r="T45" s="79"/>
      <c r="U45" s="112"/>
      <c r="W45">
        <v>14</v>
      </c>
    </row>
    <row r="46" spans="3:23" ht="20.45" customHeight="1" x14ac:dyDescent="0.15">
      <c r="C46" s="198"/>
      <c r="D46" s="199"/>
      <c r="E46" s="199"/>
      <c r="F46" s="199"/>
      <c r="G46" s="199"/>
      <c r="H46" s="199"/>
      <c r="I46" s="200"/>
      <c r="K46" s="170"/>
      <c r="L46" s="171"/>
      <c r="M46" s="104"/>
      <c r="N46" s="105"/>
      <c r="O46" s="185"/>
      <c r="P46" s="94"/>
      <c r="Q46" s="95"/>
      <c r="R46" s="114"/>
      <c r="S46" s="63" t="str">
        <f>VLOOKUP($X$13-2,セルフチェック!$A$1:$O$13,W46,FALSE)</f>
        <v>事故発生事例を分析し、課題を明らかにしている。</v>
      </c>
      <c r="T46" s="82"/>
      <c r="U46" s="113"/>
      <c r="W46">
        <v>14</v>
      </c>
    </row>
    <row r="47" spans="3:23" ht="25.5" customHeight="1" x14ac:dyDescent="0.15">
      <c r="C47" s="198"/>
      <c r="D47" s="199"/>
      <c r="E47" s="199"/>
      <c r="F47" s="199"/>
      <c r="G47" s="199"/>
      <c r="H47" s="199"/>
      <c r="I47" s="200"/>
      <c r="K47" s="170"/>
      <c r="L47" s="171"/>
      <c r="M47" s="104"/>
      <c r="N47" s="105"/>
      <c r="O47" s="186" t="s">
        <v>184</v>
      </c>
      <c r="P47" s="96" t="s">
        <v>328</v>
      </c>
      <c r="Q47" s="97"/>
      <c r="R47" s="114" t="str">
        <f>VLOOKUP($F$5,育成指標!$B$5:$P$8,15,FALSE)</f>
        <v xml:space="preserve">・児童生徒や学校の健康課題に対し、課題意識や研究疑問を見出す。
・日常の実践から課題意識を持ち、課題解決や実践力の向上に向けて積極的に研修に参加する。
</v>
      </c>
      <c r="S47" s="61" t="str">
        <f>VLOOKUP($X$13,セルフチェック!$A$1:$O$13,W47,FALSE)</f>
        <v>健康課題解決のために、計画的・系統的に情報を収集・分析し、学校現場で可能な実践的研究や研修に積極的に取り組んでいる。</v>
      </c>
      <c r="T47" s="81"/>
      <c r="U47" s="111" t="e">
        <f t="shared" ref="U47" si="12">ROUND(AVERAGE($T47:$T49),1)</f>
        <v>#DIV/0!</v>
      </c>
      <c r="W47">
        <v>15</v>
      </c>
    </row>
    <row r="48" spans="3:23" ht="25.5" customHeight="1" x14ac:dyDescent="0.15">
      <c r="C48" s="198"/>
      <c r="D48" s="199"/>
      <c r="E48" s="199"/>
      <c r="F48" s="199"/>
      <c r="G48" s="199"/>
      <c r="H48" s="199"/>
      <c r="I48" s="200"/>
      <c r="K48" s="170"/>
      <c r="L48" s="171"/>
      <c r="M48" s="104"/>
      <c r="N48" s="105"/>
      <c r="O48" s="187"/>
      <c r="P48" s="98"/>
      <c r="Q48" s="99"/>
      <c r="R48" s="114"/>
      <c r="S48" s="62" t="str">
        <f>VLOOKUP($X$13-1,セルフチェック!$A$1:$O$13,W48,FALSE)</f>
        <v>日常の実践から課題意識を持ち、課題解決や実践力の向上に向けて積極的に研修に参加している。</v>
      </c>
      <c r="T48" s="78"/>
      <c r="U48" s="112"/>
      <c r="W48">
        <v>15</v>
      </c>
    </row>
    <row r="49" spans="3:23" ht="25.5" customHeight="1" x14ac:dyDescent="0.15">
      <c r="C49" s="201"/>
      <c r="D49" s="202"/>
      <c r="E49" s="202"/>
      <c r="F49" s="202"/>
      <c r="G49" s="202"/>
      <c r="H49" s="202"/>
      <c r="I49" s="203"/>
      <c r="K49" s="172"/>
      <c r="L49" s="173"/>
      <c r="M49" s="106"/>
      <c r="N49" s="107"/>
      <c r="O49" s="188"/>
      <c r="P49" s="100"/>
      <c r="Q49" s="101"/>
      <c r="R49" s="114"/>
      <c r="S49" s="83" t="str">
        <f>VLOOKUP($X$13-2,セルフチェック!$A$1:$O$13,W49,FALSE)</f>
        <v>児童生徒や学校の健康課題に対し、課題意識や研究疑問を見出している。</v>
      </c>
      <c r="T49" s="82"/>
      <c r="U49" s="113"/>
      <c r="W49">
        <v>15</v>
      </c>
    </row>
    <row r="50" spans="3:23" ht="4.5" customHeight="1" x14ac:dyDescent="0.15">
      <c r="K50" s="15"/>
      <c r="L50" s="15"/>
      <c r="M50" s="15"/>
      <c r="N50" s="21"/>
      <c r="O50" s="21"/>
      <c r="P50" s="12"/>
      <c r="Q50" s="20"/>
      <c r="R50" s="12"/>
      <c r="S50" s="12"/>
      <c r="T50" s="12">
        <v>5</v>
      </c>
      <c r="U50" s="12"/>
    </row>
    <row r="51" spans="3:23" ht="18.75" customHeight="1" x14ac:dyDescent="0.15">
      <c r="K51" s="15"/>
      <c r="L51" s="15"/>
      <c r="M51" s="15"/>
      <c r="N51" s="22"/>
      <c r="O51" s="22"/>
      <c r="P51" s="12"/>
      <c r="Q51" s="23"/>
      <c r="R51" s="12"/>
      <c r="S51" s="12"/>
      <c r="T51" s="12"/>
      <c r="U51" s="12"/>
    </row>
    <row r="52" spans="3:23" ht="18.75" customHeight="1" x14ac:dyDescent="0.15">
      <c r="K52" s="15"/>
      <c r="L52" s="15"/>
      <c r="M52" s="15"/>
      <c r="P52" s="12"/>
      <c r="Q52" s="20"/>
      <c r="R52" s="12"/>
      <c r="S52" s="12"/>
      <c r="T52" s="12"/>
      <c r="U52" s="12"/>
    </row>
    <row r="53" spans="3:23" ht="18.75" customHeight="1" x14ac:dyDescent="0.15">
      <c r="K53" s="15"/>
      <c r="L53" s="15"/>
      <c r="M53" s="15"/>
      <c r="P53" s="12"/>
      <c r="Q53" s="20"/>
      <c r="R53" s="12"/>
      <c r="S53" s="12"/>
      <c r="T53" s="12"/>
      <c r="U53" s="12"/>
    </row>
    <row r="54" spans="3:23" ht="18.75" customHeight="1" x14ac:dyDescent="0.15">
      <c r="K54" s="15"/>
      <c r="L54" s="15"/>
      <c r="M54" s="15"/>
      <c r="P54" s="12"/>
      <c r="Q54" s="20"/>
      <c r="R54" s="12"/>
      <c r="S54" s="12"/>
      <c r="T54" s="12"/>
      <c r="U54" s="12"/>
    </row>
    <row r="55" spans="3:23" ht="18.75" customHeight="1" x14ac:dyDescent="0.15">
      <c r="K55" s="15"/>
      <c r="L55" s="15"/>
      <c r="M55" s="15"/>
      <c r="P55" s="12"/>
      <c r="Q55" s="20"/>
      <c r="R55" s="12"/>
      <c r="S55" s="12"/>
      <c r="T55" s="12"/>
      <c r="U55" s="12"/>
    </row>
    <row r="56" spans="3:23" ht="18.75" customHeight="1" x14ac:dyDescent="0.15">
      <c r="K56" s="15"/>
      <c r="L56" s="15"/>
      <c r="M56" s="15"/>
      <c r="P56" s="12"/>
      <c r="Q56" s="20"/>
      <c r="R56" s="12"/>
      <c r="S56" s="12"/>
      <c r="T56" s="12"/>
      <c r="U56" s="12"/>
    </row>
    <row r="57" spans="3:23" ht="18.75" customHeight="1" x14ac:dyDescent="0.15">
      <c r="K57" s="15"/>
      <c r="L57" s="15"/>
      <c r="M57" s="15"/>
      <c r="N57" s="24"/>
      <c r="O57" s="24"/>
      <c r="P57" s="12"/>
      <c r="Q57" s="24"/>
      <c r="R57" s="12"/>
      <c r="S57" s="12"/>
      <c r="T57" s="12"/>
      <c r="U57" s="12"/>
    </row>
    <row r="58" spans="3:23" ht="18.75" customHeight="1" x14ac:dyDescent="0.15">
      <c r="K58" s="15"/>
      <c r="L58" s="15"/>
      <c r="M58" s="15"/>
      <c r="N58" s="22"/>
      <c r="O58" s="22"/>
      <c r="P58" s="12"/>
      <c r="Q58" s="23"/>
      <c r="R58" s="12"/>
      <c r="S58" s="12"/>
      <c r="T58" s="12"/>
      <c r="U58" s="12"/>
    </row>
    <row r="59" spans="3:23" ht="18.75" customHeight="1" x14ac:dyDescent="0.15">
      <c r="K59" s="15"/>
      <c r="L59" s="12"/>
      <c r="M59" s="12"/>
      <c r="P59" s="12"/>
      <c r="Q59" s="20"/>
      <c r="R59" s="12"/>
      <c r="S59" s="12"/>
      <c r="T59" s="12"/>
      <c r="U59" s="12"/>
    </row>
    <row r="60" spans="3:23" ht="18.75" customHeight="1" x14ac:dyDescent="0.15">
      <c r="K60" s="15"/>
      <c r="L60" s="12"/>
      <c r="M60" s="12"/>
      <c r="P60" s="12"/>
      <c r="Q60" s="20"/>
      <c r="R60" s="12"/>
      <c r="S60" s="12"/>
      <c r="T60" s="12"/>
      <c r="U60" s="12"/>
    </row>
    <row r="61" spans="3:23" ht="18.75" customHeight="1" x14ac:dyDescent="0.15">
      <c r="K61" s="15"/>
      <c r="L61" s="12"/>
      <c r="M61" s="12"/>
      <c r="P61" s="12"/>
      <c r="Q61" s="20"/>
      <c r="R61" s="12"/>
      <c r="S61" s="12"/>
      <c r="T61" s="12"/>
      <c r="U61" s="12"/>
    </row>
    <row r="62" spans="3:23" ht="18.75" customHeight="1" x14ac:dyDescent="0.15">
      <c r="K62" s="15"/>
      <c r="L62" s="15"/>
      <c r="M62" s="16"/>
      <c r="P62" s="12"/>
      <c r="Q62" s="20"/>
      <c r="R62" s="12"/>
      <c r="S62" s="12"/>
      <c r="T62" s="12"/>
      <c r="U62" s="12"/>
    </row>
    <row r="63" spans="3:23" ht="18.75" customHeight="1" x14ac:dyDescent="0.15">
      <c r="K63" s="15"/>
      <c r="L63" s="15"/>
      <c r="M63" s="16"/>
      <c r="P63" s="12"/>
      <c r="Q63" s="20"/>
      <c r="R63" s="12"/>
      <c r="S63" s="12"/>
      <c r="T63" s="12"/>
      <c r="U63" s="12"/>
    </row>
    <row r="64" spans="3:23" ht="18.75" customHeight="1" x14ac:dyDescent="0.15">
      <c r="K64" s="15"/>
      <c r="L64" s="15"/>
      <c r="M64" s="16"/>
      <c r="P64" s="12"/>
      <c r="Q64" s="20"/>
      <c r="R64" s="12"/>
      <c r="S64" s="12"/>
      <c r="T64" s="12"/>
      <c r="U64" s="12"/>
    </row>
    <row r="65" spans="11:21" ht="18.75" customHeight="1" x14ac:dyDescent="0.15">
      <c r="K65" s="15"/>
      <c r="L65" s="15"/>
      <c r="M65" s="16"/>
      <c r="P65" s="12"/>
      <c r="Q65" s="20"/>
      <c r="R65" s="12"/>
      <c r="S65" s="12"/>
      <c r="T65" s="12"/>
      <c r="U65" s="12"/>
    </row>
    <row r="66" spans="11:21" ht="18.75" customHeight="1" x14ac:dyDescent="0.15">
      <c r="K66" s="15"/>
      <c r="L66" s="15"/>
      <c r="M66" s="16"/>
      <c r="P66" s="12"/>
      <c r="Q66" s="20"/>
      <c r="R66" s="12"/>
      <c r="S66" s="12"/>
      <c r="T66" s="12"/>
      <c r="U66" s="12"/>
    </row>
    <row r="67" spans="11:21" ht="18.75" customHeight="1" x14ac:dyDescent="0.15">
      <c r="K67" s="15"/>
      <c r="L67" s="15"/>
      <c r="M67" s="16"/>
      <c r="N67" s="21"/>
      <c r="O67" s="21"/>
      <c r="P67" s="12"/>
      <c r="Q67" s="21"/>
      <c r="R67" s="12"/>
      <c r="S67" s="12"/>
      <c r="T67" s="12"/>
      <c r="U67" s="12"/>
    </row>
    <row r="68" spans="11:21" ht="18.75" customHeight="1" x14ac:dyDescent="0.15">
      <c r="K68" s="15"/>
      <c r="L68" s="15"/>
      <c r="M68" s="16"/>
      <c r="N68" s="21"/>
      <c r="O68" s="21"/>
      <c r="P68" s="12"/>
      <c r="Q68" s="20"/>
      <c r="R68" s="12"/>
      <c r="S68" s="12"/>
      <c r="T68" s="12"/>
      <c r="U68" s="12"/>
    </row>
    <row r="69" spans="11:21" ht="18.75" customHeight="1" x14ac:dyDescent="0.15">
      <c r="K69" s="15"/>
      <c r="L69" s="15"/>
      <c r="M69" s="16"/>
      <c r="P69" s="12"/>
      <c r="Q69" s="20"/>
      <c r="R69" s="12"/>
      <c r="S69" s="12"/>
      <c r="T69" s="12"/>
      <c r="U69" s="12"/>
    </row>
    <row r="70" spans="11:21" ht="18.75" customHeight="1" x14ac:dyDescent="0.15">
      <c r="K70" s="15"/>
      <c r="L70" s="15"/>
      <c r="M70" s="16"/>
      <c r="P70" s="12"/>
      <c r="Q70" s="20"/>
      <c r="R70" s="12"/>
      <c r="S70" s="12"/>
      <c r="T70" s="12"/>
      <c r="U70" s="12"/>
    </row>
    <row r="71" spans="11:21" ht="18.75" customHeight="1" x14ac:dyDescent="0.15">
      <c r="K71" s="15"/>
      <c r="L71" s="15"/>
      <c r="M71" s="16"/>
      <c r="P71" s="12"/>
      <c r="Q71" s="20"/>
      <c r="R71" s="12"/>
      <c r="S71" s="12"/>
      <c r="T71" s="12"/>
      <c r="U71" s="12"/>
    </row>
    <row r="72" spans="11:21" ht="18.75" customHeight="1" x14ac:dyDescent="0.15">
      <c r="K72" s="15"/>
      <c r="L72" s="15"/>
      <c r="M72" s="16"/>
      <c r="P72" s="12"/>
      <c r="Q72" s="20"/>
      <c r="R72" s="12"/>
      <c r="S72" s="12"/>
      <c r="T72" s="12"/>
      <c r="U72" s="12"/>
    </row>
    <row r="73" spans="11:21" ht="18.75" customHeight="1" x14ac:dyDescent="0.15">
      <c r="K73" s="15"/>
      <c r="L73" s="15"/>
      <c r="M73" s="16"/>
      <c r="P73" s="12"/>
      <c r="Q73" s="20"/>
      <c r="R73" s="12"/>
      <c r="S73" s="12"/>
      <c r="T73" s="12"/>
      <c r="U73" s="12"/>
    </row>
    <row r="74" spans="11:21" ht="18.75" customHeight="1" x14ac:dyDescent="0.15">
      <c r="K74" s="15"/>
      <c r="L74" s="15"/>
      <c r="M74" s="16"/>
      <c r="P74" s="12"/>
      <c r="Q74" s="20"/>
      <c r="R74" s="12"/>
      <c r="S74" s="12"/>
      <c r="T74" s="12"/>
      <c r="U74" s="12"/>
    </row>
    <row r="75" spans="11:21" ht="18.75" customHeight="1" x14ac:dyDescent="0.15">
      <c r="K75" s="15"/>
      <c r="L75" s="15"/>
      <c r="M75" s="16"/>
      <c r="P75" s="12"/>
      <c r="Q75" s="20"/>
      <c r="R75" s="12"/>
      <c r="S75" s="12"/>
      <c r="T75" s="12"/>
      <c r="U75" s="12"/>
    </row>
    <row r="76" spans="11:21" ht="18.75" customHeight="1" x14ac:dyDescent="0.15">
      <c r="K76" s="15"/>
      <c r="L76" s="15"/>
      <c r="M76" s="16"/>
      <c r="P76" s="12"/>
      <c r="Q76" s="20"/>
      <c r="R76" s="12"/>
      <c r="S76" s="12"/>
      <c r="T76" s="12"/>
      <c r="U76" s="12"/>
    </row>
    <row r="77" spans="11:21" ht="18.75" customHeight="1" x14ac:dyDescent="0.15">
      <c r="K77" s="15"/>
      <c r="L77" s="15"/>
      <c r="M77" s="16"/>
      <c r="P77" s="12"/>
      <c r="Q77" s="20"/>
      <c r="R77" s="12"/>
      <c r="S77" s="12"/>
      <c r="T77" s="12"/>
      <c r="U77" s="12"/>
    </row>
    <row r="78" spans="11:21" ht="18.75" customHeight="1" x14ac:dyDescent="0.15">
      <c r="K78" s="15"/>
      <c r="L78" s="15"/>
      <c r="M78" s="16"/>
      <c r="P78" s="12"/>
      <c r="Q78" s="20"/>
      <c r="R78" s="12"/>
      <c r="S78" s="12"/>
      <c r="T78" s="12"/>
      <c r="U78" s="12"/>
    </row>
    <row r="79" spans="11:21" ht="18.75" customHeight="1" x14ac:dyDescent="0.15">
      <c r="K79" s="15"/>
      <c r="L79" s="15"/>
      <c r="M79" s="16"/>
      <c r="P79" s="12"/>
      <c r="Q79" s="20"/>
      <c r="R79" s="12"/>
      <c r="S79" s="12"/>
      <c r="T79" s="12"/>
      <c r="U79" s="12"/>
    </row>
    <row r="80" spans="11:21" ht="18.75" customHeight="1" x14ac:dyDescent="0.15">
      <c r="K80" s="15"/>
      <c r="L80" s="15"/>
      <c r="M80" s="16"/>
      <c r="P80" s="12"/>
      <c r="Q80" s="20"/>
      <c r="R80" s="12"/>
      <c r="S80" s="12"/>
      <c r="T80" s="12"/>
      <c r="U80" s="12"/>
    </row>
    <row r="81" spans="11:21" ht="18.75" customHeight="1" x14ac:dyDescent="0.15">
      <c r="K81" s="15"/>
      <c r="L81" s="15"/>
      <c r="M81" s="16"/>
      <c r="P81" s="12"/>
      <c r="Q81" s="20"/>
      <c r="R81" s="12"/>
      <c r="S81" s="12"/>
      <c r="T81" s="12"/>
      <c r="U81" s="12"/>
    </row>
    <row r="82" spans="11:21" ht="18.75" customHeight="1" x14ac:dyDescent="0.15"/>
    <row r="83" spans="11:21" ht="18.75" customHeight="1" x14ac:dyDescent="0.15"/>
  </sheetData>
  <sheetProtection selectLockedCells="1"/>
  <sortState ref="F8:G90">
    <sortCondition ref="G8:G90"/>
  </sortState>
  <mergeCells count="83">
    <mergeCell ref="C11:D12"/>
    <mergeCell ref="E11:I12"/>
    <mergeCell ref="C9:D10"/>
    <mergeCell ref="E9:I10"/>
    <mergeCell ref="C5:E6"/>
    <mergeCell ref="F5:I6"/>
    <mergeCell ref="K4:N4"/>
    <mergeCell ref="P8:Q10"/>
    <mergeCell ref="P11:Q13"/>
    <mergeCell ref="O17:O19"/>
    <mergeCell ref="O23:O25"/>
    <mergeCell ref="O20:O22"/>
    <mergeCell ref="P14:Q16"/>
    <mergeCell ref="P20:Q22"/>
    <mergeCell ref="P23:Q25"/>
    <mergeCell ref="H33:I33"/>
    <mergeCell ref="O32:O34"/>
    <mergeCell ref="O35:O37"/>
    <mergeCell ref="C7:D8"/>
    <mergeCell ref="E7:I8"/>
    <mergeCell ref="K7:N7"/>
    <mergeCell ref="K8:L49"/>
    <mergeCell ref="O14:O16"/>
    <mergeCell ref="M14:N25"/>
    <mergeCell ref="O44:O46"/>
    <mergeCell ref="O47:O49"/>
    <mergeCell ref="C35:I35"/>
    <mergeCell ref="O38:O40"/>
    <mergeCell ref="C36:I49"/>
    <mergeCell ref="O41:O43"/>
    <mergeCell ref="O26:O28"/>
    <mergeCell ref="R14:R16"/>
    <mergeCell ref="R17:R19"/>
    <mergeCell ref="R44:R46"/>
    <mergeCell ref="R20:R22"/>
    <mergeCell ref="R23:R25"/>
    <mergeCell ref="R32:R34"/>
    <mergeCell ref="R35:R37"/>
    <mergeCell ref="R26:R28"/>
    <mergeCell ref="R29:R31"/>
    <mergeCell ref="S2:T2"/>
    <mergeCell ref="K2:R2"/>
    <mergeCell ref="C2:I4"/>
    <mergeCell ref="O7:Q7"/>
    <mergeCell ref="P17:Q19"/>
    <mergeCell ref="S4:T4"/>
    <mergeCell ref="S5:T5"/>
    <mergeCell ref="S6:T6"/>
    <mergeCell ref="R8:R10"/>
    <mergeCell ref="R11:R13"/>
    <mergeCell ref="O8:O10"/>
    <mergeCell ref="O11:O13"/>
    <mergeCell ref="O4:R4"/>
    <mergeCell ref="K5:R5"/>
    <mergeCell ref="K6:R6"/>
    <mergeCell ref="M8:N13"/>
    <mergeCell ref="U8:U10"/>
    <mergeCell ref="U11:U13"/>
    <mergeCell ref="U14:U16"/>
    <mergeCell ref="U17:U19"/>
    <mergeCell ref="U20:U22"/>
    <mergeCell ref="U23:U25"/>
    <mergeCell ref="U26:U28"/>
    <mergeCell ref="U29:U31"/>
    <mergeCell ref="U32:U34"/>
    <mergeCell ref="U35:U37"/>
    <mergeCell ref="U38:U40"/>
    <mergeCell ref="U41:U43"/>
    <mergeCell ref="U44:U46"/>
    <mergeCell ref="U47:U49"/>
    <mergeCell ref="R38:R40"/>
    <mergeCell ref="R41:R43"/>
    <mergeCell ref="R47:R49"/>
    <mergeCell ref="P38:Q40"/>
    <mergeCell ref="P41:Q43"/>
    <mergeCell ref="P44:Q46"/>
    <mergeCell ref="P47:Q49"/>
    <mergeCell ref="M26:N49"/>
    <mergeCell ref="O29:O31"/>
    <mergeCell ref="P32:Q34"/>
    <mergeCell ref="P26:Q28"/>
    <mergeCell ref="P29:Q31"/>
    <mergeCell ref="P35:Q37"/>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39370078740157483" right="0.19685039370078741" top="0.19685039370078741" bottom="0.19685039370078741" header="0" footer="0"/>
  <pageSetup paperSize="9" scale="65"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G4" zoomScale="96" zoomScaleNormal="96" workbookViewId="0">
      <selection activeCell="J8" sqref="J8"/>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247" t="s">
        <v>232</v>
      </c>
      <c r="C2" s="248"/>
      <c r="D2" s="248"/>
      <c r="E2" t="s">
        <v>10</v>
      </c>
      <c r="I2" t="s">
        <v>26</v>
      </c>
      <c r="L2" s="1"/>
    </row>
    <row r="3" spans="2:16" ht="12.95" customHeight="1" x14ac:dyDescent="0.15">
      <c r="B3" s="254" t="s">
        <v>0</v>
      </c>
      <c r="C3" s="256" t="s">
        <v>1</v>
      </c>
      <c r="D3" s="254" t="s">
        <v>2</v>
      </c>
      <c r="E3" s="258" t="s">
        <v>11</v>
      </c>
      <c r="F3" s="258" t="s">
        <v>12</v>
      </c>
      <c r="G3" s="258" t="s">
        <v>13</v>
      </c>
      <c r="H3" s="260" t="s">
        <v>14</v>
      </c>
      <c r="I3" s="237" t="s">
        <v>344</v>
      </c>
      <c r="J3" s="237" t="s">
        <v>345</v>
      </c>
      <c r="K3" s="239" t="s">
        <v>307</v>
      </c>
      <c r="L3" s="239" t="s">
        <v>312</v>
      </c>
      <c r="M3" s="239" t="s">
        <v>286</v>
      </c>
      <c r="N3" s="241" t="s">
        <v>320</v>
      </c>
      <c r="O3" s="243" t="s">
        <v>326</v>
      </c>
      <c r="P3" s="245" t="s">
        <v>328</v>
      </c>
    </row>
    <row r="4" spans="2:16" ht="13.5" customHeight="1" thickBot="1" x14ac:dyDescent="0.2">
      <c r="B4" s="255"/>
      <c r="C4" s="257"/>
      <c r="D4" s="255"/>
      <c r="E4" s="259"/>
      <c r="F4" s="259"/>
      <c r="G4" s="259"/>
      <c r="H4" s="261"/>
      <c r="I4" s="238"/>
      <c r="J4" s="238"/>
      <c r="K4" s="240"/>
      <c r="L4" s="240"/>
      <c r="M4" s="240"/>
      <c r="N4" s="242"/>
      <c r="O4" s="244"/>
      <c r="P4" s="246"/>
    </row>
    <row r="5" spans="2:16" ht="90.75" thickBot="1" x14ac:dyDescent="0.2">
      <c r="B5" s="3" t="s">
        <v>285</v>
      </c>
      <c r="C5" s="4" t="s">
        <v>233</v>
      </c>
      <c r="D5" s="5" t="s">
        <v>234</v>
      </c>
      <c r="E5" s="7" t="s">
        <v>235</v>
      </c>
      <c r="F5" s="7" t="s">
        <v>236</v>
      </c>
      <c r="G5" s="7" t="s">
        <v>237</v>
      </c>
      <c r="H5" s="8" t="s">
        <v>238</v>
      </c>
      <c r="I5" s="53" t="s">
        <v>330</v>
      </c>
      <c r="J5" s="53" t="s">
        <v>331</v>
      </c>
      <c r="K5" s="53" t="s">
        <v>331</v>
      </c>
      <c r="L5" s="53" t="s">
        <v>332</v>
      </c>
      <c r="M5" s="54" t="s">
        <v>333</v>
      </c>
      <c r="N5" s="55" t="s">
        <v>334</v>
      </c>
      <c r="O5" s="56" t="s">
        <v>287</v>
      </c>
      <c r="P5" s="57" t="s">
        <v>288</v>
      </c>
    </row>
    <row r="6" spans="2:16" ht="75.75" thickBot="1" x14ac:dyDescent="0.2">
      <c r="B6" s="3" t="s">
        <v>239</v>
      </c>
      <c r="C6" s="4" t="s">
        <v>188</v>
      </c>
      <c r="D6" s="5" t="s">
        <v>3</v>
      </c>
      <c r="E6" s="9" t="s">
        <v>15</v>
      </c>
      <c r="F6" s="7" t="s">
        <v>16</v>
      </c>
      <c r="G6" s="7" t="s">
        <v>17</v>
      </c>
      <c r="H6" s="7" t="s">
        <v>18</v>
      </c>
      <c r="I6" s="53" t="s">
        <v>348</v>
      </c>
      <c r="J6" s="54" t="s">
        <v>349</v>
      </c>
      <c r="K6" s="54" t="s">
        <v>289</v>
      </c>
      <c r="L6" s="53" t="s">
        <v>290</v>
      </c>
      <c r="M6" s="54" t="s">
        <v>335</v>
      </c>
      <c r="N6" s="58" t="s">
        <v>291</v>
      </c>
      <c r="O6" s="56" t="s">
        <v>292</v>
      </c>
      <c r="P6" s="59" t="s">
        <v>293</v>
      </c>
    </row>
    <row r="7" spans="2:16" ht="105.75" thickBot="1" x14ac:dyDescent="0.2">
      <c r="B7" s="3" t="s">
        <v>240</v>
      </c>
      <c r="C7" s="4" t="s">
        <v>4</v>
      </c>
      <c r="D7" s="5" t="s">
        <v>5</v>
      </c>
      <c r="E7" s="7" t="s">
        <v>19</v>
      </c>
      <c r="F7" s="9" t="s">
        <v>20</v>
      </c>
      <c r="G7" s="9" t="s">
        <v>21</v>
      </c>
      <c r="H7" s="9" t="s">
        <v>22</v>
      </c>
      <c r="I7" s="53" t="s">
        <v>351</v>
      </c>
      <c r="J7" s="53" t="s">
        <v>350</v>
      </c>
      <c r="K7" s="53" t="s">
        <v>294</v>
      </c>
      <c r="L7" s="53" t="s">
        <v>295</v>
      </c>
      <c r="M7" s="54" t="s">
        <v>296</v>
      </c>
      <c r="N7" s="55" t="s">
        <v>336</v>
      </c>
      <c r="O7" s="58" t="s">
        <v>297</v>
      </c>
      <c r="P7" s="59" t="s">
        <v>298</v>
      </c>
    </row>
    <row r="8" spans="2:16" ht="105.75" thickBot="1" x14ac:dyDescent="0.2">
      <c r="B8" s="3" t="s">
        <v>248</v>
      </c>
      <c r="C8" s="4" t="s">
        <v>6</v>
      </c>
      <c r="D8" s="5" t="s">
        <v>7</v>
      </c>
      <c r="E8" s="7" t="s">
        <v>249</v>
      </c>
      <c r="F8" s="9" t="s">
        <v>250</v>
      </c>
      <c r="G8" s="9" t="s">
        <v>23</v>
      </c>
      <c r="H8" s="9" t="s">
        <v>24</v>
      </c>
      <c r="I8" s="53" t="s">
        <v>346</v>
      </c>
      <c r="J8" s="53" t="s">
        <v>347</v>
      </c>
      <c r="K8" s="53" t="s">
        <v>299</v>
      </c>
      <c r="L8" s="53" t="s">
        <v>300</v>
      </c>
      <c r="M8" s="54" t="s">
        <v>301</v>
      </c>
      <c r="N8" s="53" t="s">
        <v>302</v>
      </c>
      <c r="O8" s="59" t="s">
        <v>303</v>
      </c>
      <c r="P8" s="59" t="s">
        <v>304</v>
      </c>
    </row>
    <row r="9" spans="2:16" s="6" customFormat="1" ht="33.75" customHeight="1" x14ac:dyDescent="0.15">
      <c r="B9" s="249" t="s">
        <v>241</v>
      </c>
      <c r="C9" s="235" t="s">
        <v>242</v>
      </c>
      <c r="D9" s="235"/>
      <c r="E9" s="232" t="s">
        <v>243</v>
      </c>
      <c r="F9" s="232"/>
      <c r="G9" s="232"/>
      <c r="H9" s="232"/>
      <c r="I9" s="250" t="s">
        <v>251</v>
      </c>
      <c r="J9" s="251"/>
      <c r="K9" s="252"/>
      <c r="L9" s="232" t="s">
        <v>27</v>
      </c>
      <c r="M9" s="232"/>
      <c r="N9" s="232"/>
      <c r="O9" s="232"/>
      <c r="P9" s="232"/>
    </row>
    <row r="10" spans="2:16" s="6" customFormat="1" ht="225" customHeight="1" x14ac:dyDescent="0.15">
      <c r="B10" s="249"/>
      <c r="C10" s="236" t="s">
        <v>244</v>
      </c>
      <c r="D10" s="236"/>
      <c r="E10" s="51" t="s">
        <v>252</v>
      </c>
      <c r="F10" s="51" t="s">
        <v>253</v>
      </c>
      <c r="G10" s="51" t="s">
        <v>245</v>
      </c>
      <c r="H10" s="51" t="s">
        <v>254</v>
      </c>
      <c r="I10" s="233" t="s">
        <v>255</v>
      </c>
      <c r="J10" s="253"/>
      <c r="K10" s="234"/>
      <c r="L10" s="233" t="s">
        <v>256</v>
      </c>
      <c r="M10" s="234"/>
      <c r="N10" s="52" t="s">
        <v>257</v>
      </c>
      <c r="O10" s="52" t="s">
        <v>246</v>
      </c>
      <c r="P10" s="51" t="s">
        <v>247</v>
      </c>
    </row>
  </sheetData>
  <mergeCells count="24">
    <mergeCell ref="B2:D2"/>
    <mergeCell ref="B9:B10"/>
    <mergeCell ref="E9:H9"/>
    <mergeCell ref="I9:K9"/>
    <mergeCell ref="I10:K10"/>
    <mergeCell ref="B3:B4"/>
    <mergeCell ref="C3:C4"/>
    <mergeCell ref="D3:D4"/>
    <mergeCell ref="E3:E4"/>
    <mergeCell ref="F3:F4"/>
    <mergeCell ref="G3:G4"/>
    <mergeCell ref="H3:H4"/>
    <mergeCell ref="L9:P9"/>
    <mergeCell ref="L10:M10"/>
    <mergeCell ref="C9:D9"/>
    <mergeCell ref="C10:D10"/>
    <mergeCell ref="I3:I4"/>
    <mergeCell ref="J3:J4"/>
    <mergeCell ref="K3:K4"/>
    <mergeCell ref="L3:L4"/>
    <mergeCell ref="M3:M4"/>
    <mergeCell ref="N3:N4"/>
    <mergeCell ref="O3:O4"/>
    <mergeCell ref="P3:P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7"/>
  <sheetViews>
    <sheetView workbookViewId="0">
      <selection activeCell="C20" sqref="C20"/>
    </sheetView>
  </sheetViews>
  <sheetFormatPr defaultRowHeight="13.5" x14ac:dyDescent="0.15"/>
  <cols>
    <col min="1" max="1" width="3.5" bestFit="1" customWidth="1"/>
    <col min="2" max="2" width="11.875" style="40" customWidth="1"/>
    <col min="3" max="7" width="11.875" style="49" customWidth="1"/>
    <col min="8" max="14" width="34.5" style="66" customWidth="1"/>
    <col min="15" max="15" width="34.5" style="75" customWidth="1"/>
    <col min="16" max="27" width="9" style="30"/>
  </cols>
  <sheetData>
    <row r="1" spans="1:118" x14ac:dyDescent="0.15">
      <c r="B1" s="48" t="s">
        <v>134</v>
      </c>
      <c r="C1" s="49" t="s">
        <v>135</v>
      </c>
      <c r="D1" s="49" t="s">
        <v>137</v>
      </c>
      <c r="E1" s="49" t="s">
        <v>138</v>
      </c>
      <c r="F1" s="49" t="s">
        <v>141</v>
      </c>
      <c r="G1" s="49" t="s">
        <v>144</v>
      </c>
      <c r="H1" s="66" t="s">
        <v>305</v>
      </c>
      <c r="I1" s="66" t="s">
        <v>305</v>
      </c>
      <c r="J1" s="66" t="s">
        <v>306</v>
      </c>
      <c r="K1" s="66" t="s">
        <v>311</v>
      </c>
      <c r="L1" s="66" t="s">
        <v>313</v>
      </c>
      <c r="M1" s="66" t="s">
        <v>327</v>
      </c>
      <c r="N1" s="66" t="s">
        <v>326</v>
      </c>
      <c r="O1" s="66" t="s">
        <v>329</v>
      </c>
    </row>
    <row r="2" spans="1:118" ht="22.5" x14ac:dyDescent="0.15">
      <c r="A2">
        <v>12</v>
      </c>
      <c r="B2" s="50" t="s">
        <v>189</v>
      </c>
      <c r="C2" s="50" t="s">
        <v>190</v>
      </c>
      <c r="D2" s="50" t="s">
        <v>276</v>
      </c>
      <c r="E2" s="50" t="s">
        <v>191</v>
      </c>
      <c r="F2" s="50" t="s">
        <v>192</v>
      </c>
      <c r="G2" s="50" t="s">
        <v>193</v>
      </c>
      <c r="H2" s="67" t="s">
        <v>371</v>
      </c>
      <c r="I2" s="67" t="s">
        <v>372</v>
      </c>
      <c r="J2" s="67" t="s">
        <v>376</v>
      </c>
      <c r="K2" s="67" t="s">
        <v>145</v>
      </c>
      <c r="L2" s="67" t="s">
        <v>319</v>
      </c>
      <c r="M2" s="67" t="s">
        <v>325</v>
      </c>
      <c r="N2" s="67" t="s">
        <v>408</v>
      </c>
      <c r="O2" s="67" t="s">
        <v>431</v>
      </c>
      <c r="P2" s="31"/>
      <c r="Q2" s="31"/>
      <c r="R2" s="31"/>
      <c r="S2" s="31"/>
      <c r="T2" s="31"/>
      <c r="U2" s="31"/>
      <c r="V2" s="31"/>
      <c r="W2" s="31"/>
      <c r="X2" s="31"/>
      <c r="Y2" s="31"/>
      <c r="Z2" s="31"/>
      <c r="AA2" s="31"/>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ht="33.75" x14ac:dyDescent="0.15">
      <c r="A3">
        <v>11</v>
      </c>
      <c r="B3" s="50" t="s">
        <v>194</v>
      </c>
      <c r="C3" s="50" t="s">
        <v>195</v>
      </c>
      <c r="D3" s="50" t="s">
        <v>196</v>
      </c>
      <c r="E3" s="50" t="s">
        <v>197</v>
      </c>
      <c r="F3" s="50" t="s">
        <v>198</v>
      </c>
      <c r="G3" s="50" t="s">
        <v>199</v>
      </c>
      <c r="H3" s="68" t="s">
        <v>377</v>
      </c>
      <c r="I3" s="68" t="s">
        <v>373</v>
      </c>
      <c r="J3" s="67" t="s">
        <v>310</v>
      </c>
      <c r="K3" s="67" t="s">
        <v>395</v>
      </c>
      <c r="L3" s="67" t="s">
        <v>318</v>
      </c>
      <c r="M3" s="67" t="s">
        <v>406</v>
      </c>
      <c r="N3" s="67" t="s">
        <v>409</v>
      </c>
      <c r="O3" s="67" t="s">
        <v>430</v>
      </c>
      <c r="P3" s="31"/>
      <c r="Q3" s="31"/>
      <c r="R3" s="31"/>
      <c r="S3" s="31"/>
      <c r="T3" s="31"/>
      <c r="U3" s="31"/>
      <c r="V3" s="31"/>
      <c r="W3" s="31"/>
      <c r="X3" s="31"/>
      <c r="Y3" s="31"/>
      <c r="Z3" s="31"/>
      <c r="AA3" s="31"/>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33.75" x14ac:dyDescent="0.15">
      <c r="A4">
        <v>10</v>
      </c>
      <c r="B4" s="50" t="s">
        <v>273</v>
      </c>
      <c r="C4" s="50" t="s">
        <v>281</v>
      </c>
      <c r="D4" s="50" t="s">
        <v>274</v>
      </c>
      <c r="E4" s="50" t="s">
        <v>139</v>
      </c>
      <c r="F4" s="50" t="s">
        <v>142</v>
      </c>
      <c r="G4" s="50" t="s">
        <v>200</v>
      </c>
      <c r="H4" s="67" t="s">
        <v>370</v>
      </c>
      <c r="I4" s="67" t="s">
        <v>374</v>
      </c>
      <c r="J4" s="67" t="s">
        <v>309</v>
      </c>
      <c r="K4" s="67" t="s">
        <v>394</v>
      </c>
      <c r="L4" s="67" t="s">
        <v>396</v>
      </c>
      <c r="M4" s="67" t="s">
        <v>324</v>
      </c>
      <c r="N4" s="67" t="s">
        <v>410</v>
      </c>
      <c r="O4" s="67" t="s">
        <v>429</v>
      </c>
      <c r="P4" s="31"/>
      <c r="Q4" s="31"/>
      <c r="R4" s="31"/>
      <c r="S4" s="31"/>
      <c r="T4" s="31"/>
      <c r="U4" s="31"/>
      <c r="V4" s="31"/>
      <c r="W4" s="31"/>
      <c r="X4" s="31"/>
      <c r="Y4" s="31"/>
      <c r="Z4" s="31"/>
      <c r="AA4" s="31"/>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ht="78.75" x14ac:dyDescent="0.15">
      <c r="A5">
        <v>9</v>
      </c>
      <c r="B5" s="50" t="s">
        <v>201</v>
      </c>
      <c r="C5" s="50" t="s">
        <v>202</v>
      </c>
      <c r="D5" s="50" t="s">
        <v>280</v>
      </c>
      <c r="E5" s="50" t="s">
        <v>279</v>
      </c>
      <c r="F5" s="50" t="s">
        <v>203</v>
      </c>
      <c r="G5" s="76" t="s">
        <v>204</v>
      </c>
      <c r="H5" s="69" t="s">
        <v>369</v>
      </c>
      <c r="I5" s="69" t="s">
        <v>375</v>
      </c>
      <c r="J5" s="69" t="s">
        <v>366</v>
      </c>
      <c r="K5" s="70" t="s">
        <v>393</v>
      </c>
      <c r="L5" s="69" t="s">
        <v>317</v>
      </c>
      <c r="M5" s="69" t="s">
        <v>323</v>
      </c>
      <c r="N5" s="69" t="s">
        <v>411</v>
      </c>
      <c r="O5" s="69" t="s">
        <v>428</v>
      </c>
      <c r="P5" s="31"/>
      <c r="Q5" s="31"/>
      <c r="R5" s="31"/>
      <c r="S5" s="31"/>
      <c r="T5" s="31"/>
      <c r="U5" s="31"/>
      <c r="V5" s="31"/>
      <c r="W5" s="31"/>
      <c r="X5" s="31"/>
      <c r="Y5" s="31"/>
      <c r="Z5" s="31"/>
      <c r="AA5" s="31"/>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ht="39.950000000000003" customHeight="1" x14ac:dyDescent="0.15">
      <c r="A6">
        <v>8</v>
      </c>
      <c r="B6" s="50" t="s">
        <v>205</v>
      </c>
      <c r="C6" s="50" t="s">
        <v>277</v>
      </c>
      <c r="D6" s="50" t="s">
        <v>206</v>
      </c>
      <c r="E6" s="50" t="s">
        <v>140</v>
      </c>
      <c r="F6" s="50" t="s">
        <v>207</v>
      </c>
      <c r="G6" s="50" t="s">
        <v>208</v>
      </c>
      <c r="H6" s="69" t="s">
        <v>358</v>
      </c>
      <c r="I6" s="69" t="s">
        <v>364</v>
      </c>
      <c r="J6" s="69" t="s">
        <v>308</v>
      </c>
      <c r="K6" s="69" t="s">
        <v>392</v>
      </c>
      <c r="L6" s="69" t="s">
        <v>397</v>
      </c>
      <c r="M6" s="69" t="s">
        <v>407</v>
      </c>
      <c r="N6" s="69" t="s">
        <v>412</v>
      </c>
      <c r="O6" s="69" t="s">
        <v>427</v>
      </c>
      <c r="P6" s="31"/>
      <c r="Q6" s="31"/>
      <c r="R6" s="31"/>
      <c r="S6" s="31"/>
      <c r="T6" s="31"/>
      <c r="U6" s="31"/>
      <c r="V6" s="31"/>
      <c r="W6" s="31"/>
      <c r="X6" s="31"/>
      <c r="Y6" s="31"/>
      <c r="Z6" s="31"/>
      <c r="AA6" s="31"/>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ht="56.25" x14ac:dyDescent="0.15">
      <c r="A7">
        <v>7</v>
      </c>
      <c r="B7" s="50" t="s">
        <v>209</v>
      </c>
      <c r="C7" s="50" t="s">
        <v>210</v>
      </c>
      <c r="D7" s="50" t="s">
        <v>278</v>
      </c>
      <c r="E7" s="50" t="s">
        <v>211</v>
      </c>
      <c r="F7" s="50" t="s">
        <v>143</v>
      </c>
      <c r="G7" s="76" t="s">
        <v>146</v>
      </c>
      <c r="H7" s="69" t="s">
        <v>368</v>
      </c>
      <c r="I7" s="69" t="s">
        <v>367</v>
      </c>
      <c r="J7" s="69" t="s">
        <v>379</v>
      </c>
      <c r="K7" s="69" t="s">
        <v>391</v>
      </c>
      <c r="L7" s="69" t="s">
        <v>316</v>
      </c>
      <c r="M7" s="69" t="s">
        <v>406</v>
      </c>
      <c r="N7" s="69" t="s">
        <v>413</v>
      </c>
      <c r="O7" s="71" t="s">
        <v>426</v>
      </c>
      <c r="P7" s="31"/>
      <c r="Q7" s="31"/>
      <c r="R7" s="31"/>
      <c r="S7" s="31"/>
      <c r="T7" s="31"/>
      <c r="U7" s="31"/>
      <c r="V7" s="31"/>
      <c r="W7" s="31"/>
      <c r="X7" s="31"/>
      <c r="Y7" s="31"/>
      <c r="Z7" s="31"/>
      <c r="AA7" s="31"/>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ht="22.5" x14ac:dyDescent="0.15">
      <c r="A8">
        <v>6</v>
      </c>
      <c r="B8" s="50" t="s">
        <v>260</v>
      </c>
      <c r="C8" s="50" t="s">
        <v>261</v>
      </c>
      <c r="D8" s="50" t="s">
        <v>272</v>
      </c>
      <c r="E8" s="50" t="s">
        <v>264</v>
      </c>
      <c r="F8" s="50" t="s">
        <v>267</v>
      </c>
      <c r="G8" s="50" t="s">
        <v>268</v>
      </c>
      <c r="H8" s="72" t="s">
        <v>363</v>
      </c>
      <c r="I8" s="72" t="s">
        <v>361</v>
      </c>
      <c r="J8" s="72" t="s">
        <v>380</v>
      </c>
      <c r="K8" s="72" t="s">
        <v>385</v>
      </c>
      <c r="L8" s="72" t="s">
        <v>315</v>
      </c>
      <c r="M8" s="72" t="s">
        <v>322</v>
      </c>
      <c r="N8" s="72" t="s">
        <v>414</v>
      </c>
      <c r="O8" s="72" t="s">
        <v>425</v>
      </c>
      <c r="P8" s="31"/>
      <c r="Q8" s="31"/>
      <c r="R8" s="31"/>
      <c r="S8" s="31"/>
      <c r="T8" s="31"/>
      <c r="U8" s="31"/>
      <c r="V8" s="31"/>
      <c r="W8" s="31"/>
      <c r="X8" s="31"/>
      <c r="Y8" s="31"/>
      <c r="Z8" s="31"/>
      <c r="AA8" s="31"/>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ht="22.5" x14ac:dyDescent="0.15">
      <c r="A9">
        <v>5</v>
      </c>
      <c r="B9" s="50" t="s">
        <v>258</v>
      </c>
      <c r="C9" s="50" t="s">
        <v>262</v>
      </c>
      <c r="D9" s="50" t="s">
        <v>212</v>
      </c>
      <c r="E9" s="50" t="s">
        <v>265</v>
      </c>
      <c r="F9" s="50" t="s">
        <v>269</v>
      </c>
      <c r="G9" s="50" t="s">
        <v>270</v>
      </c>
      <c r="H9" s="72" t="s">
        <v>356</v>
      </c>
      <c r="I9" s="72" t="s">
        <v>362</v>
      </c>
      <c r="J9" s="72" t="s">
        <v>378</v>
      </c>
      <c r="K9" s="72" t="s">
        <v>386</v>
      </c>
      <c r="L9" s="72" t="s">
        <v>314</v>
      </c>
      <c r="M9" s="72" t="s">
        <v>405</v>
      </c>
      <c r="N9" s="72" t="s">
        <v>415</v>
      </c>
      <c r="O9" s="72" t="s">
        <v>424</v>
      </c>
      <c r="P9" s="31"/>
      <c r="Q9" s="31"/>
      <c r="R9" s="31"/>
      <c r="S9" s="31"/>
      <c r="T9" s="31"/>
      <c r="U9" s="31"/>
      <c r="V9" s="31"/>
      <c r="W9" s="31"/>
      <c r="X9" s="31"/>
      <c r="Y9" s="31"/>
      <c r="Z9" s="31"/>
      <c r="AA9" s="31"/>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ht="22.5" x14ac:dyDescent="0.15">
      <c r="A10">
        <v>4</v>
      </c>
      <c r="B10" s="50" t="s">
        <v>259</v>
      </c>
      <c r="C10" s="50" t="s">
        <v>271</v>
      </c>
      <c r="D10" s="50" t="s">
        <v>263</v>
      </c>
      <c r="E10" s="50" t="s">
        <v>266</v>
      </c>
      <c r="F10" s="50" t="s">
        <v>213</v>
      </c>
      <c r="G10" s="50" t="s">
        <v>214</v>
      </c>
      <c r="H10" s="72" t="s">
        <v>359</v>
      </c>
      <c r="I10" s="72" t="s">
        <v>365</v>
      </c>
      <c r="J10" s="72" t="s">
        <v>381</v>
      </c>
      <c r="K10" s="72" t="s">
        <v>390</v>
      </c>
      <c r="L10" s="72" t="s">
        <v>398</v>
      </c>
      <c r="M10" s="72" t="s">
        <v>321</v>
      </c>
      <c r="N10" s="72" t="s">
        <v>416</v>
      </c>
      <c r="O10" s="72" t="s">
        <v>423</v>
      </c>
      <c r="P10" s="31"/>
      <c r="Q10" s="31"/>
      <c r="R10" s="31"/>
      <c r="S10" s="31"/>
      <c r="T10" s="31"/>
      <c r="U10" s="31"/>
      <c r="V10" s="31"/>
      <c r="W10" s="31"/>
      <c r="X10" s="31"/>
      <c r="Y10" s="31"/>
      <c r="Z10" s="31"/>
      <c r="AA10" s="31"/>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ht="33.75" x14ac:dyDescent="0.15">
      <c r="A11">
        <v>3</v>
      </c>
      <c r="B11" s="50" t="s">
        <v>215</v>
      </c>
      <c r="C11" s="50" t="s">
        <v>216</v>
      </c>
      <c r="D11" s="50" t="s">
        <v>228</v>
      </c>
      <c r="E11" s="50" t="s">
        <v>217</v>
      </c>
      <c r="F11" s="50" t="s">
        <v>218</v>
      </c>
      <c r="G11" s="50" t="s">
        <v>219</v>
      </c>
      <c r="H11" s="73" t="s">
        <v>353</v>
      </c>
      <c r="I11" s="73" t="s">
        <v>354</v>
      </c>
      <c r="J11" s="74" t="s">
        <v>382</v>
      </c>
      <c r="K11" s="74" t="s">
        <v>387</v>
      </c>
      <c r="L11" s="74" t="s">
        <v>399</v>
      </c>
      <c r="M11" s="74" t="s">
        <v>402</v>
      </c>
      <c r="N11" s="74" t="s">
        <v>417</v>
      </c>
      <c r="O11" s="74" t="s">
        <v>422</v>
      </c>
      <c r="P11" s="31"/>
      <c r="Q11" s="31"/>
      <c r="R11" s="31"/>
      <c r="S11" s="31"/>
      <c r="T11" s="31"/>
      <c r="U11" s="31"/>
      <c r="V11" s="31"/>
      <c r="W11" s="31"/>
      <c r="X11" s="31"/>
      <c r="Y11" s="31"/>
      <c r="Z11" s="31"/>
      <c r="AA11" s="31"/>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ht="22.5" x14ac:dyDescent="0.15">
      <c r="A12">
        <v>2</v>
      </c>
      <c r="B12" s="50" t="s">
        <v>220</v>
      </c>
      <c r="C12" s="50" t="s">
        <v>221</v>
      </c>
      <c r="D12" s="50" t="s">
        <v>230</v>
      </c>
      <c r="E12" s="50" t="s">
        <v>222</v>
      </c>
      <c r="F12" s="50" t="s">
        <v>223</v>
      </c>
      <c r="G12" s="50" t="s">
        <v>224</v>
      </c>
      <c r="H12" s="73" t="s">
        <v>352</v>
      </c>
      <c r="I12" s="73" t="s">
        <v>432</v>
      </c>
      <c r="J12" s="74" t="s">
        <v>383</v>
      </c>
      <c r="K12" s="74" t="s">
        <v>388</v>
      </c>
      <c r="L12" s="74" t="s">
        <v>400</v>
      </c>
      <c r="M12" s="74" t="s">
        <v>403</v>
      </c>
      <c r="N12" s="74" t="s">
        <v>418</v>
      </c>
      <c r="O12" s="74" t="s">
        <v>421</v>
      </c>
      <c r="P12" s="31"/>
      <c r="Q12" s="31"/>
      <c r="R12" s="31"/>
      <c r="S12" s="31"/>
      <c r="T12" s="31"/>
      <c r="U12" s="31"/>
      <c r="V12" s="31"/>
      <c r="W12" s="31"/>
      <c r="X12" s="31"/>
      <c r="Y12" s="31"/>
      <c r="Z12" s="31"/>
      <c r="AA12" s="31"/>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ht="22.5" x14ac:dyDescent="0.15">
      <c r="A13">
        <v>1</v>
      </c>
      <c r="B13" s="50" t="s">
        <v>187</v>
      </c>
      <c r="C13" s="50" t="s">
        <v>136</v>
      </c>
      <c r="D13" s="50" t="s">
        <v>275</v>
      </c>
      <c r="E13" s="50" t="s">
        <v>225</v>
      </c>
      <c r="F13" s="50" t="s">
        <v>226</v>
      </c>
      <c r="G13" s="50" t="s">
        <v>227</v>
      </c>
      <c r="H13" s="73" t="s">
        <v>357</v>
      </c>
      <c r="I13" s="73" t="s">
        <v>360</v>
      </c>
      <c r="J13" s="74" t="s">
        <v>384</v>
      </c>
      <c r="K13" s="74" t="s">
        <v>389</v>
      </c>
      <c r="L13" s="74" t="s">
        <v>401</v>
      </c>
      <c r="M13" s="74" t="s">
        <v>404</v>
      </c>
      <c r="N13" s="74" t="s">
        <v>419</v>
      </c>
      <c r="O13" s="74" t="s">
        <v>420</v>
      </c>
      <c r="P13" s="31"/>
      <c r="Q13" s="31"/>
      <c r="R13" s="31"/>
      <c r="S13" s="31"/>
      <c r="T13" s="31"/>
      <c r="U13" s="31"/>
      <c r="V13" s="31"/>
      <c r="W13" s="31"/>
      <c r="X13" s="31"/>
      <c r="Y13" s="31"/>
      <c r="Z13" s="31"/>
      <c r="AA13" s="31"/>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5" spans="1:118" ht="14.25" thickBot="1" x14ac:dyDescent="0.2"/>
    <row r="16" spans="1:118" ht="28.5" thickTop="1" thickBot="1" x14ac:dyDescent="0.2">
      <c r="I16" s="66" t="s">
        <v>355</v>
      </c>
      <c r="M16" s="60"/>
    </row>
    <row r="17" ht="14.25" thickTop="1" x14ac:dyDescent="0.15"/>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O17" sqref="O17"/>
    </sheetView>
  </sheetViews>
  <sheetFormatPr defaultRowHeight="13.5" x14ac:dyDescent="0.15"/>
  <cols>
    <col min="5" max="5" width="6.125" bestFit="1" customWidth="1"/>
    <col min="6" max="8" width="1.625" customWidth="1"/>
    <col min="10" max="10" width="4.5" bestFit="1" customWidth="1"/>
  </cols>
  <sheetData>
    <row r="1" spans="1:65" x14ac:dyDescent="0.15">
      <c r="B1" t="s">
        <v>37</v>
      </c>
      <c r="C1" t="s">
        <v>36</v>
      </c>
      <c r="D1" t="s">
        <v>38</v>
      </c>
      <c r="I1" t="s">
        <v>39</v>
      </c>
      <c r="K1" s="26">
        <f>D2</f>
        <v>0</v>
      </c>
      <c r="L1" s="26">
        <f>D3</f>
        <v>0</v>
      </c>
      <c r="M1" s="26">
        <f>D4</f>
        <v>0</v>
      </c>
      <c r="N1" s="26">
        <f>D5</f>
        <v>0</v>
      </c>
      <c r="O1" s="26">
        <f>D6</f>
        <v>0</v>
      </c>
      <c r="P1" s="26">
        <f>D7</f>
        <v>0</v>
      </c>
      <c r="Q1" s="26">
        <f>D8</f>
        <v>0</v>
      </c>
      <c r="R1" s="26">
        <f>D9</f>
        <v>0</v>
      </c>
      <c r="S1" s="26">
        <f>D10</f>
        <v>0</v>
      </c>
      <c r="T1" s="26">
        <f>D11</f>
        <v>0</v>
      </c>
      <c r="U1" s="26">
        <f>D12</f>
        <v>0</v>
      </c>
      <c r="V1" s="26">
        <f>D13</f>
        <v>0</v>
      </c>
      <c r="W1" s="26">
        <f>D14</f>
        <v>0</v>
      </c>
      <c r="X1" s="26">
        <f>D15</f>
        <v>0</v>
      </c>
      <c r="Y1" s="26">
        <f>D16</f>
        <v>0</v>
      </c>
      <c r="Z1" s="26">
        <f>D17</f>
        <v>0</v>
      </c>
      <c r="AA1" s="26">
        <f>D18</f>
        <v>0</v>
      </c>
      <c r="AB1" s="26">
        <f>D19</f>
        <v>0</v>
      </c>
      <c r="AC1" s="26">
        <f>D20</f>
        <v>0</v>
      </c>
      <c r="AD1" s="26">
        <f>D21</f>
        <v>0</v>
      </c>
      <c r="AE1" s="26">
        <f>D22</f>
        <v>0</v>
      </c>
      <c r="AF1" s="26">
        <f>D23</f>
        <v>0</v>
      </c>
      <c r="AG1" s="26">
        <f>D24</f>
        <v>0</v>
      </c>
      <c r="AH1" s="26">
        <f>D25</f>
        <v>0</v>
      </c>
      <c r="AI1" s="26">
        <f>D26</f>
        <v>0</v>
      </c>
      <c r="AJ1" s="26">
        <f>D27</f>
        <v>0</v>
      </c>
      <c r="AK1" s="26">
        <f>D28</f>
        <v>0</v>
      </c>
      <c r="AL1" s="26">
        <f>D29</f>
        <v>0</v>
      </c>
      <c r="AM1" s="26">
        <f>D30</f>
        <v>0</v>
      </c>
      <c r="AN1" s="26">
        <f>D31</f>
        <v>0</v>
      </c>
      <c r="AO1" s="26">
        <f>D32</f>
        <v>0</v>
      </c>
      <c r="AP1" s="26">
        <f>D33</f>
        <v>0</v>
      </c>
      <c r="AQ1" s="26">
        <f>D34</f>
        <v>0</v>
      </c>
      <c r="AR1" s="26">
        <f>D35</f>
        <v>0</v>
      </c>
      <c r="AS1" s="26">
        <f>D36</f>
        <v>0</v>
      </c>
      <c r="AT1" s="26">
        <f>D37</f>
        <v>0</v>
      </c>
      <c r="AU1" s="26">
        <f>D38</f>
        <v>0</v>
      </c>
      <c r="AV1" s="26">
        <f>D39</f>
        <v>0</v>
      </c>
      <c r="AW1" s="26">
        <f>D40</f>
        <v>0</v>
      </c>
      <c r="AX1" s="26">
        <f>D41</f>
        <v>0</v>
      </c>
      <c r="AY1" s="26">
        <f>D42</f>
        <v>0</v>
      </c>
      <c r="AZ1" s="26">
        <f>D43</f>
        <v>0</v>
      </c>
      <c r="BA1" s="26"/>
      <c r="BB1" s="26"/>
      <c r="BC1" s="26"/>
      <c r="BD1" s="26"/>
      <c r="BE1" s="26"/>
      <c r="BF1" s="26"/>
      <c r="BG1" s="26"/>
      <c r="BH1" s="26"/>
      <c r="BI1" s="26"/>
      <c r="BJ1" s="26"/>
      <c r="BK1" s="26"/>
      <c r="BL1" s="26"/>
      <c r="BM1" s="26"/>
    </row>
    <row r="2" spans="1:65" x14ac:dyDescent="0.15">
      <c r="A2" s="40" t="s">
        <v>58</v>
      </c>
      <c r="B2" s="40">
        <v>1</v>
      </c>
      <c r="C2" s="40">
        <f>セルフチェックのまとめ!T13</f>
        <v>0</v>
      </c>
      <c r="D2" s="41">
        <f t="shared" ref="D2:D43" si="0">C2/5</f>
        <v>0</v>
      </c>
      <c r="E2" s="26">
        <f>D7</f>
        <v>0</v>
      </c>
      <c r="I2" t="s">
        <v>40</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0" t="s">
        <v>56</v>
      </c>
      <c r="B3" s="40">
        <v>1</v>
      </c>
      <c r="C3" s="40">
        <f>セルフチェックのまとめ!T12</f>
        <v>0</v>
      </c>
      <c r="D3" s="41">
        <f t="shared" si="0"/>
        <v>0</v>
      </c>
      <c r="E3" s="26">
        <f>D6</f>
        <v>0</v>
      </c>
      <c r="I3" t="s">
        <v>42</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0" t="s">
        <v>54</v>
      </c>
      <c r="B4" s="40">
        <v>1</v>
      </c>
      <c r="C4" s="40">
        <f>セルフチェックのまとめ!T11</f>
        <v>0</v>
      </c>
      <c r="D4" s="41">
        <f t="shared" si="0"/>
        <v>0</v>
      </c>
      <c r="E4" s="26">
        <f>D5</f>
        <v>0</v>
      </c>
      <c r="I4" t="s">
        <v>41</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2" t="s">
        <v>52</v>
      </c>
      <c r="B5" s="42">
        <v>1</v>
      </c>
      <c r="C5" s="42">
        <f>セルフチェックのまとめ!T10</f>
        <v>0</v>
      </c>
      <c r="D5" s="43">
        <f t="shared" si="0"/>
        <v>0</v>
      </c>
      <c r="E5" s="26">
        <f>D4</f>
        <v>0</v>
      </c>
      <c r="I5" t="s">
        <v>43</v>
      </c>
      <c r="K5" t="s">
        <v>57</v>
      </c>
      <c r="L5" t="s">
        <v>55</v>
      </c>
      <c r="M5" t="s">
        <v>53</v>
      </c>
      <c r="N5" t="s">
        <v>51</v>
      </c>
      <c r="O5" t="s">
        <v>49</v>
      </c>
      <c r="P5" t="s">
        <v>47</v>
      </c>
      <c r="Q5" t="s">
        <v>127</v>
      </c>
      <c r="R5" t="s">
        <v>125</v>
      </c>
      <c r="S5" t="s">
        <v>123</v>
      </c>
      <c r="T5" t="s">
        <v>121</v>
      </c>
      <c r="U5" t="s">
        <v>119</v>
      </c>
      <c r="V5" t="s">
        <v>117</v>
      </c>
      <c r="W5" t="s">
        <v>115</v>
      </c>
      <c r="X5" t="s">
        <v>113</v>
      </c>
      <c r="Y5" t="s">
        <v>111</v>
      </c>
      <c r="Z5" t="s">
        <v>109</v>
      </c>
      <c r="AA5" t="s">
        <v>107</v>
      </c>
      <c r="AB5" t="s">
        <v>105</v>
      </c>
      <c r="AC5" t="s">
        <v>103</v>
      </c>
      <c r="AD5" t="s">
        <v>101</v>
      </c>
      <c r="AE5" t="s">
        <v>99</v>
      </c>
      <c r="AF5" t="s">
        <v>97</v>
      </c>
      <c r="AG5" t="s">
        <v>95</v>
      </c>
      <c r="AH5" t="s">
        <v>93</v>
      </c>
      <c r="AI5" t="s">
        <v>91</v>
      </c>
      <c r="AJ5" t="s">
        <v>89</v>
      </c>
      <c r="AK5" t="s">
        <v>87</v>
      </c>
      <c r="AL5" t="s">
        <v>85</v>
      </c>
      <c r="AM5" t="s">
        <v>83</v>
      </c>
      <c r="AN5" t="s">
        <v>45</v>
      </c>
      <c r="AO5" t="s">
        <v>81</v>
      </c>
      <c r="AP5" t="s">
        <v>79</v>
      </c>
      <c r="AQ5" t="s">
        <v>77</v>
      </c>
      <c r="AR5" t="s">
        <v>75</v>
      </c>
      <c r="AS5" t="s">
        <v>73</v>
      </c>
      <c r="AT5" t="s">
        <v>71</v>
      </c>
      <c r="AU5" t="s">
        <v>69</v>
      </c>
      <c r="AV5" t="s">
        <v>67</v>
      </c>
      <c r="AW5" t="s">
        <v>65</v>
      </c>
      <c r="AX5" t="s">
        <v>63</v>
      </c>
      <c r="AY5" t="s">
        <v>61</v>
      </c>
      <c r="AZ5" t="s">
        <v>59</v>
      </c>
    </row>
    <row r="6" spans="1:65" x14ac:dyDescent="0.15">
      <c r="A6" s="42" t="s">
        <v>50</v>
      </c>
      <c r="B6" s="42">
        <v>1</v>
      </c>
      <c r="C6" s="42">
        <f>セルフチェックのまとめ!T9</f>
        <v>0</v>
      </c>
      <c r="D6" s="43">
        <f t="shared" si="0"/>
        <v>0</v>
      </c>
      <c r="E6" s="26">
        <f>D3</f>
        <v>0</v>
      </c>
      <c r="I6" t="s">
        <v>44</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2" t="s">
        <v>48</v>
      </c>
      <c r="B7" s="42">
        <v>1</v>
      </c>
      <c r="C7" s="42">
        <f>セルフチェックのまとめ!T8</f>
        <v>0</v>
      </c>
      <c r="D7" s="43">
        <f t="shared" si="0"/>
        <v>0</v>
      </c>
      <c r="E7" s="26">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128</v>
      </c>
      <c r="B8">
        <v>1</v>
      </c>
      <c r="C8" s="11">
        <f>セルフチェックのまとめ!T49</f>
        <v>0</v>
      </c>
      <c r="D8" s="25">
        <f t="shared" si="0"/>
        <v>0</v>
      </c>
      <c r="E8" s="26">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126</v>
      </c>
      <c r="B9">
        <v>1</v>
      </c>
      <c r="C9" s="11">
        <f>セルフチェックのまとめ!T48</f>
        <v>0</v>
      </c>
      <c r="D9" s="25">
        <f t="shared" si="0"/>
        <v>0</v>
      </c>
      <c r="E9" s="26">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124</v>
      </c>
      <c r="B10">
        <v>1</v>
      </c>
      <c r="C10" s="11">
        <f>セルフチェックのまとめ!T47</f>
        <v>0</v>
      </c>
      <c r="D10" s="25">
        <f t="shared" si="0"/>
        <v>0</v>
      </c>
      <c r="E10" s="26">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122</v>
      </c>
      <c r="B11">
        <v>1</v>
      </c>
      <c r="C11" s="11">
        <f>セルフチェックのまとめ!T46</f>
        <v>0</v>
      </c>
      <c r="D11" s="25">
        <f t="shared" si="0"/>
        <v>0</v>
      </c>
      <c r="E11" s="26">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120</v>
      </c>
      <c r="B12">
        <v>1</v>
      </c>
      <c r="C12" s="11">
        <f>セルフチェックのまとめ!T45</f>
        <v>0</v>
      </c>
      <c r="D12" s="25">
        <f t="shared" si="0"/>
        <v>0</v>
      </c>
      <c r="E12" s="26">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118</v>
      </c>
      <c r="B13">
        <v>1</v>
      </c>
      <c r="C13" s="11">
        <f>セルフチェックのまとめ!T44</f>
        <v>0</v>
      </c>
      <c r="D13" s="25">
        <f t="shared" si="0"/>
        <v>0</v>
      </c>
      <c r="E13" s="26">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116</v>
      </c>
      <c r="B14">
        <v>1</v>
      </c>
      <c r="C14" s="11">
        <f>セルフチェックのまとめ!T43</f>
        <v>0</v>
      </c>
      <c r="D14" s="25">
        <f t="shared" si="0"/>
        <v>0</v>
      </c>
      <c r="E14" s="26">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114</v>
      </c>
      <c r="B15">
        <v>1</v>
      </c>
      <c r="C15" s="11">
        <f>セルフチェックのまとめ!T42</f>
        <v>0</v>
      </c>
      <c r="D15" s="25">
        <f t="shared" si="0"/>
        <v>0</v>
      </c>
      <c r="E15" s="26">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112</v>
      </c>
      <c r="B16">
        <v>1</v>
      </c>
      <c r="C16" s="11">
        <f>セルフチェックのまとめ!T41</f>
        <v>0</v>
      </c>
      <c r="D16" s="25">
        <f t="shared" si="0"/>
        <v>0</v>
      </c>
      <c r="E16" s="26">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110</v>
      </c>
      <c r="B17">
        <v>1</v>
      </c>
      <c r="C17" s="11">
        <f>セルフチェックのまとめ!T40</f>
        <v>0</v>
      </c>
      <c r="D17" s="25">
        <f t="shared" si="0"/>
        <v>0</v>
      </c>
      <c r="E17" s="26">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108</v>
      </c>
      <c r="B18">
        <v>1</v>
      </c>
      <c r="C18" s="11">
        <f>セルフチェックのまとめ!T39</f>
        <v>0</v>
      </c>
      <c r="D18" s="25">
        <f t="shared" si="0"/>
        <v>0</v>
      </c>
      <c r="E18" s="26">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106</v>
      </c>
      <c r="B19">
        <v>1</v>
      </c>
      <c r="C19" s="11">
        <f>セルフチェックのまとめ!T38</f>
        <v>0</v>
      </c>
      <c r="D19" s="25">
        <f t="shared" si="0"/>
        <v>0</v>
      </c>
      <c r="E19" s="26">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104</v>
      </c>
      <c r="B20">
        <v>1</v>
      </c>
      <c r="C20" s="11">
        <f>セルフチェックのまとめ!T37</f>
        <v>0</v>
      </c>
      <c r="D20" s="25">
        <f t="shared" si="0"/>
        <v>0</v>
      </c>
      <c r="E20" s="26">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102</v>
      </c>
      <c r="B21">
        <v>1</v>
      </c>
      <c r="C21" s="11">
        <f>セルフチェックのまとめ!T36</f>
        <v>0</v>
      </c>
      <c r="D21" s="25">
        <f t="shared" si="0"/>
        <v>0</v>
      </c>
      <c r="E21" s="26">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100</v>
      </c>
      <c r="B22">
        <v>1</v>
      </c>
      <c r="C22" s="11">
        <f>セルフチェックのまとめ!T35</f>
        <v>0</v>
      </c>
      <c r="D22" s="25">
        <f t="shared" si="0"/>
        <v>0</v>
      </c>
      <c r="E22" s="26">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98</v>
      </c>
      <c r="B23">
        <v>1</v>
      </c>
      <c r="C23" s="11">
        <f>セルフチェックのまとめ!T34</f>
        <v>0</v>
      </c>
      <c r="D23" s="25">
        <f t="shared" si="0"/>
        <v>0</v>
      </c>
      <c r="E23" s="26">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96</v>
      </c>
      <c r="B24">
        <v>1</v>
      </c>
      <c r="C24" s="11">
        <f>セルフチェックのまとめ!T33</f>
        <v>0</v>
      </c>
      <c r="D24" s="25">
        <f t="shared" si="0"/>
        <v>0</v>
      </c>
      <c r="E24" s="26">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94</v>
      </c>
      <c r="B25">
        <v>1</v>
      </c>
      <c r="C25" s="11">
        <f>セルフチェックのまとめ!T32</f>
        <v>0</v>
      </c>
      <c r="D25" s="25">
        <f t="shared" si="0"/>
        <v>0</v>
      </c>
      <c r="E25" s="26">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92</v>
      </c>
      <c r="B26">
        <v>1</v>
      </c>
      <c r="C26" s="11">
        <f>セルフチェックのまとめ!T31</f>
        <v>0</v>
      </c>
      <c r="D26" s="25">
        <f t="shared" si="0"/>
        <v>0</v>
      </c>
      <c r="E26" s="26">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90</v>
      </c>
      <c r="B27">
        <v>1</v>
      </c>
      <c r="C27" s="11">
        <f>セルフチェックのまとめ!T30</f>
        <v>0</v>
      </c>
      <c r="D27" s="25">
        <f t="shared" si="0"/>
        <v>0</v>
      </c>
      <c r="E27" s="26">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88</v>
      </c>
      <c r="B28">
        <v>1</v>
      </c>
      <c r="C28" s="11">
        <f>セルフチェックのまとめ!T29</f>
        <v>0</v>
      </c>
      <c r="D28" s="25">
        <f t="shared" si="0"/>
        <v>0</v>
      </c>
      <c r="E28" s="26">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86</v>
      </c>
      <c r="B29">
        <v>1</v>
      </c>
      <c r="C29" s="11">
        <f>セルフチェックのまとめ!T28</f>
        <v>0</v>
      </c>
      <c r="D29" s="25">
        <f t="shared" si="0"/>
        <v>0</v>
      </c>
      <c r="E29" s="26">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84</v>
      </c>
      <c r="B30">
        <v>1</v>
      </c>
      <c r="C30" s="11">
        <f>セルフチェックのまとめ!T27</f>
        <v>0</v>
      </c>
      <c r="D30" s="25">
        <f t="shared" si="0"/>
        <v>0</v>
      </c>
      <c r="E30" s="26">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46</v>
      </c>
      <c r="B31">
        <v>1</v>
      </c>
      <c r="C31" s="11">
        <f>セルフチェックのまとめ!T26</f>
        <v>0</v>
      </c>
      <c r="D31" s="25">
        <f t="shared" si="0"/>
        <v>0</v>
      </c>
      <c r="E31" s="26">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82</v>
      </c>
      <c r="B32">
        <v>1</v>
      </c>
      <c r="C32" s="11">
        <f>セルフチェックのまとめ!T25</f>
        <v>0</v>
      </c>
      <c r="D32" s="25">
        <f t="shared" si="0"/>
        <v>0</v>
      </c>
      <c r="E32" s="26">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80</v>
      </c>
      <c r="B33">
        <v>1</v>
      </c>
      <c r="C33" s="11">
        <f>セルフチェックのまとめ!T24</f>
        <v>0</v>
      </c>
      <c r="D33" s="25">
        <f t="shared" si="0"/>
        <v>0</v>
      </c>
      <c r="E33" s="26">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78</v>
      </c>
      <c r="B34">
        <v>1</v>
      </c>
      <c r="C34" s="11">
        <f>セルフチェックのまとめ!T23</f>
        <v>0</v>
      </c>
      <c r="D34" s="25">
        <f t="shared" si="0"/>
        <v>0</v>
      </c>
      <c r="E34" s="26">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76</v>
      </c>
      <c r="B35">
        <v>1</v>
      </c>
      <c r="C35" s="11">
        <f>セルフチェックのまとめ!T22</f>
        <v>0</v>
      </c>
      <c r="D35" s="25">
        <f t="shared" si="0"/>
        <v>0</v>
      </c>
      <c r="E35" s="26">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74</v>
      </c>
      <c r="B36">
        <v>1</v>
      </c>
      <c r="C36" s="11">
        <f>セルフチェックのまとめ!T21</f>
        <v>0</v>
      </c>
      <c r="D36" s="25">
        <f t="shared" si="0"/>
        <v>0</v>
      </c>
      <c r="E36" s="26">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72</v>
      </c>
      <c r="B37">
        <v>1</v>
      </c>
      <c r="C37" s="11">
        <f>セルフチェックのまとめ!T20</f>
        <v>0</v>
      </c>
      <c r="D37" s="25">
        <f t="shared" si="0"/>
        <v>0</v>
      </c>
      <c r="E37" s="26">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70</v>
      </c>
      <c r="B38">
        <v>1</v>
      </c>
      <c r="C38" s="11">
        <f>セルフチェックのまとめ!T19</f>
        <v>0</v>
      </c>
      <c r="D38" s="25">
        <f t="shared" si="0"/>
        <v>0</v>
      </c>
      <c r="E38" s="26">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68</v>
      </c>
      <c r="B39">
        <v>1</v>
      </c>
      <c r="C39" s="11">
        <f>セルフチェックのまとめ!T18</f>
        <v>0</v>
      </c>
      <c r="D39" s="25">
        <f t="shared" si="0"/>
        <v>0</v>
      </c>
      <c r="E39" s="26">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66</v>
      </c>
      <c r="B40">
        <v>1</v>
      </c>
      <c r="C40" s="11">
        <f>セルフチェックのまとめ!T17</f>
        <v>0</v>
      </c>
      <c r="D40" s="25">
        <f t="shared" si="0"/>
        <v>0</v>
      </c>
      <c r="E40" s="26">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64</v>
      </c>
      <c r="B41">
        <v>1</v>
      </c>
      <c r="C41" s="11">
        <f>セルフチェックのまとめ!T16</f>
        <v>0</v>
      </c>
      <c r="D41" s="25">
        <f t="shared" si="0"/>
        <v>0</v>
      </c>
      <c r="E41" s="26">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62</v>
      </c>
      <c r="B42">
        <v>1</v>
      </c>
      <c r="C42" s="11">
        <f>セルフチェックのまとめ!T15</f>
        <v>0</v>
      </c>
      <c r="D42" s="25">
        <f t="shared" si="0"/>
        <v>0</v>
      </c>
      <c r="E42" s="26">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60</v>
      </c>
      <c r="B43">
        <v>1</v>
      </c>
      <c r="C43" s="11">
        <f>セルフチェックのまとめ!T14</f>
        <v>0</v>
      </c>
      <c r="D43" s="25">
        <f t="shared" si="0"/>
        <v>0</v>
      </c>
      <c r="E43" s="26">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37</v>
      </c>
      <c r="C390" t="s">
        <v>36</v>
      </c>
      <c r="D390" t="s">
        <v>38</v>
      </c>
      <c r="I390" t="s">
        <v>39</v>
      </c>
      <c r="K390" s="26" t="e">
        <f>D391</f>
        <v>#DIV/0!</v>
      </c>
      <c r="L390" s="26" t="e">
        <f>D392</f>
        <v>#DIV/0!</v>
      </c>
      <c r="M390" s="26" t="e">
        <f>D393</f>
        <v>#DIV/0!</v>
      </c>
      <c r="N390" s="26" t="e">
        <f>D394</f>
        <v>#DIV/0!</v>
      </c>
      <c r="O390" s="26" t="e">
        <f>D395</f>
        <v>#DIV/0!</v>
      </c>
      <c r="P390" s="26" t="e">
        <f>D396</f>
        <v>#DIV/0!</v>
      </c>
      <c r="Q390" s="26" t="e">
        <f>D397</f>
        <v>#DIV/0!</v>
      </c>
      <c r="R390" s="26" t="e">
        <f>D398</f>
        <v>#DIV/0!</v>
      </c>
      <c r="S390" s="26" t="e">
        <f>D399</f>
        <v>#DIV/0!</v>
      </c>
      <c r="T390" s="26" t="e">
        <f>D400</f>
        <v>#DIV/0!</v>
      </c>
      <c r="U390" s="26" t="e">
        <f>D401</f>
        <v>#DIV/0!</v>
      </c>
      <c r="V390" s="26" t="e">
        <f>D402</f>
        <v>#DIV/0!</v>
      </c>
      <c r="W390" s="26" t="e">
        <f>D403</f>
        <v>#DIV/0!</v>
      </c>
      <c r="X390" s="26" t="e">
        <f>D404</f>
        <v>#DIV/0!</v>
      </c>
    </row>
    <row r="391" spans="1:24" x14ac:dyDescent="0.15">
      <c r="A391" s="44" t="s">
        <v>155</v>
      </c>
      <c r="B391" s="44">
        <v>1</v>
      </c>
      <c r="C391" s="47" t="e">
        <f>セルフチェックのまとめ!U11</f>
        <v>#DIV/0!</v>
      </c>
      <c r="D391" s="45" t="e">
        <f>C391/5</f>
        <v>#DIV/0!</v>
      </c>
      <c r="E391" s="26" t="e">
        <f>D392</f>
        <v>#DIV/0!</v>
      </c>
      <c r="I391" t="s">
        <v>40</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2" t="s">
        <v>154</v>
      </c>
      <c r="B392" s="42">
        <v>1</v>
      </c>
      <c r="C392" s="46" t="e">
        <f>セルフチェックのまとめ!U8</f>
        <v>#DIV/0!</v>
      </c>
      <c r="D392" s="43" t="e">
        <f>C392/5</f>
        <v>#DIV/0!</v>
      </c>
      <c r="E392" s="26" t="e">
        <f>D391</f>
        <v>#DIV/0!</v>
      </c>
      <c r="I392" t="s">
        <v>42</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157</v>
      </c>
      <c r="B393">
        <v>1</v>
      </c>
      <c r="C393" s="36" t="e">
        <f>セルフチェックのまとめ!U47</f>
        <v>#DIV/0!</v>
      </c>
      <c r="D393" s="25" t="e">
        <f t="shared" ref="D393:D404" si="156">C393/5</f>
        <v>#DIV/0!</v>
      </c>
      <c r="E393" s="26" t="e">
        <f t="shared" ref="E393:E402" si="157">D393</f>
        <v>#DIV/0!</v>
      </c>
      <c r="I393" t="s">
        <v>41</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159</v>
      </c>
      <c r="B394">
        <v>1</v>
      </c>
      <c r="C394" s="36" t="e">
        <f>セルフチェックのまとめ!U44</f>
        <v>#DIV/0!</v>
      </c>
      <c r="D394" s="25" t="e">
        <f t="shared" si="156"/>
        <v>#DIV/0!</v>
      </c>
      <c r="E394" s="26" t="e">
        <f t="shared" si="157"/>
        <v>#DIV/0!</v>
      </c>
      <c r="I394" t="s">
        <v>43</v>
      </c>
      <c r="K394" t="s">
        <v>185</v>
      </c>
      <c r="L394" t="s">
        <v>186</v>
      </c>
      <c r="M394" t="s">
        <v>156</v>
      </c>
      <c r="N394" t="s">
        <v>158</v>
      </c>
      <c r="O394" t="s">
        <v>160</v>
      </c>
      <c r="P394" t="s">
        <v>161</v>
      </c>
      <c r="Q394" t="s">
        <v>162</v>
      </c>
      <c r="R394" t="s">
        <v>163</v>
      </c>
      <c r="S394" t="s">
        <v>164</v>
      </c>
      <c r="T394" t="s">
        <v>165</v>
      </c>
      <c r="U394" t="s">
        <v>166</v>
      </c>
      <c r="V394" t="s">
        <v>168</v>
      </c>
      <c r="W394" t="s">
        <v>170</v>
      </c>
      <c r="X394" t="s">
        <v>171</v>
      </c>
    </row>
    <row r="395" spans="1:24" x14ac:dyDescent="0.15">
      <c r="A395" t="s">
        <v>160</v>
      </c>
      <c r="B395">
        <v>1</v>
      </c>
      <c r="C395" s="36" t="e">
        <f>セルフチェックのまとめ!U41</f>
        <v>#DIV/0!</v>
      </c>
      <c r="D395" s="25" t="e">
        <f t="shared" si="156"/>
        <v>#DIV/0!</v>
      </c>
      <c r="E395" s="26" t="e">
        <f t="shared" ref="E395:E400" si="158">D395</f>
        <v>#DIV/0!</v>
      </c>
      <c r="I395" t="s">
        <v>44</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161</v>
      </c>
      <c r="B396">
        <v>1</v>
      </c>
      <c r="C396" s="37" t="e">
        <f>セルフチェックのまとめ!U38</f>
        <v>#DIV/0!</v>
      </c>
      <c r="D396" s="25" t="e">
        <f t="shared" si="156"/>
        <v>#DIV/0!</v>
      </c>
      <c r="E396" s="26"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162</v>
      </c>
      <c r="B397">
        <v>1</v>
      </c>
      <c r="C397" s="37" t="e">
        <f>セルフチェックのまとめ!U35</f>
        <v>#DIV/0!</v>
      </c>
      <c r="D397" s="25" t="e">
        <f t="shared" si="156"/>
        <v>#DIV/0!</v>
      </c>
      <c r="E397" s="26"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163</v>
      </c>
      <c r="B398">
        <v>1</v>
      </c>
      <c r="C398" s="37" t="e">
        <f>セルフチェックのまとめ!U32</f>
        <v>#DIV/0!</v>
      </c>
      <c r="D398" s="25" t="e">
        <f t="shared" si="156"/>
        <v>#DIV/0!</v>
      </c>
      <c r="E398" s="26"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164</v>
      </c>
      <c r="B399">
        <v>1</v>
      </c>
      <c r="C399" s="37" t="e">
        <f>セルフチェックのまとめ!U29</f>
        <v>#DIV/0!</v>
      </c>
      <c r="D399" s="25" t="e">
        <f t="shared" si="156"/>
        <v>#DIV/0!</v>
      </c>
      <c r="E399" s="26"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165</v>
      </c>
      <c r="B400">
        <v>1</v>
      </c>
      <c r="C400" s="37" t="e">
        <f>セルフチェックのまとめ!U26</f>
        <v>#DIV/0!</v>
      </c>
      <c r="D400" s="25" t="e">
        <f t="shared" si="156"/>
        <v>#DIV/0!</v>
      </c>
      <c r="E400" s="26"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167</v>
      </c>
      <c r="B401">
        <v>1</v>
      </c>
      <c r="C401" s="37" t="e">
        <f>セルフチェックのまとめ!U23</f>
        <v>#DIV/0!</v>
      </c>
      <c r="D401" s="25" t="e">
        <f t="shared" si="156"/>
        <v>#DIV/0!</v>
      </c>
      <c r="E401" s="26"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169</v>
      </c>
      <c r="B402">
        <v>1</v>
      </c>
      <c r="C402" s="37" t="e">
        <f>セルフチェックのまとめ!U20</f>
        <v>#DIV/0!</v>
      </c>
      <c r="D402" s="25" t="e">
        <f t="shared" si="156"/>
        <v>#DIV/0!</v>
      </c>
      <c r="E402" s="26"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170</v>
      </c>
      <c r="B403">
        <v>1</v>
      </c>
      <c r="C403" s="37" t="e">
        <f>セルフチェックのまとめ!U17</f>
        <v>#DIV/0!</v>
      </c>
      <c r="D403" s="25" t="e">
        <f t="shared" si="156"/>
        <v>#DIV/0!</v>
      </c>
      <c r="E403" s="26"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171</v>
      </c>
      <c r="B404">
        <v>1</v>
      </c>
      <c r="C404" s="37" t="e">
        <f>セルフチェックのまとめ!U14</f>
        <v>#DIV/0!</v>
      </c>
      <c r="D404" s="25" t="e">
        <f t="shared" si="156"/>
        <v>#DIV/0!</v>
      </c>
      <c r="E404" s="26"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875C-A0B2-4AD6-AFF1-2DF05A2B15AF}">
  <dimension ref="A1"/>
  <sheetViews>
    <sheetView showGridLines="0" topLeftCell="A6" workbookViewId="0">
      <selection activeCell="C16" sqref="C16:H35"/>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セルフチェックのまとめ</vt:lpstr>
      <vt:lpstr>育成指標</vt:lpstr>
      <vt:lpstr>セルフチェック</vt:lpstr>
      <vt:lpstr>Graph Data</vt:lpstr>
      <vt:lpstr>Sheet1</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俊宏</dc:creator>
  <cp:lastModifiedBy>原　啓吾</cp:lastModifiedBy>
  <cp:lastPrinted>2025-02-19T00:39:26Z</cp:lastPrinted>
  <dcterms:created xsi:type="dcterms:W3CDTF">2017-11-20T05:06:31Z</dcterms:created>
  <dcterms:modified xsi:type="dcterms:W3CDTF">2025-03-10T02:49:31Z</dcterms:modified>
</cp:coreProperties>
</file>